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cuments\irb novo\plan\plan 2025\izvršenje plana 1-12 2025\konačna verzija\"/>
    </mc:Choice>
  </mc:AlternateContent>
  <xr:revisionPtr revIDLastSave="0" documentId="8_{0D3EA75C-18E7-4A21-A2E6-93EB280B33A0}" xr6:coauthVersionLast="47" xr6:coauthVersionMax="47" xr10:uidLastSave="{00000000-0000-0000-0000-000000000000}"/>
  <bookViews>
    <workbookView xWindow="-28920" yWindow="14220" windowWidth="29040" windowHeight="17520" tabRatio="744" firstSheet="2" activeTab="2" xr2:uid="{5C762797-9FD9-476C-AFC2-19F18EE454CD}"/>
  </bookViews>
  <sheets>
    <sheet name="parametri" sheetId="18" state="hidden" r:id="rId1"/>
    <sheet name="konfiguracija" sheetId="19" state="hidden" r:id="rId2"/>
    <sheet name="A. SAŽETAK" sheetId="6" r:id="rId3"/>
    <sheet name="A.1 PRIHODI EK" sheetId="5" r:id="rId4"/>
    <sheet name="A.1 RASHODI EK" sheetId="4" r:id="rId5"/>
    <sheet name="A.2 PRIHODI I RASHODI IF" sheetId="12" r:id="rId6"/>
    <sheet name="A.3 RASHODI FUNKC" sheetId="23" r:id="rId7"/>
    <sheet name="B.1 RAČUN FINANC EK" sheetId="21" r:id="rId8"/>
    <sheet name="B.2 RAČUN FINANC IF" sheetId="22" r:id="rId9"/>
    <sheet name="II. POSEBNI DIO 08008" sheetId="20" r:id="rId10"/>
  </sheets>
  <externalReferences>
    <externalReference r:id="rId11"/>
  </externalReferences>
  <definedNames>
    <definedName name="ExternalData_2" localSheetId="3" hidden="1">'A.1 PRIHODI EK'!$A$11:$H$61</definedName>
    <definedName name="ExternalData_2" localSheetId="4" hidden="1">'A.1 RASHODI EK'!$A$11:$H$105</definedName>
    <definedName name="ExternalData_2" localSheetId="5" hidden="1">'A.2 PRIHODI I RASHODI IF'!$A$10:$H$47</definedName>
    <definedName name="ExternalData_2" localSheetId="7" hidden="1">'B.1 RAČUN FINANC EK'!$A$10:$H$14</definedName>
    <definedName name="ExternalData_2" localSheetId="8" hidden="1">'B.2 RAČUN FINANC IF'!$A$10:$H$20</definedName>
    <definedName name="_xlnm.Print_Titles" localSheetId="3">'A.1 PRIHODI EK'!$7:$9</definedName>
    <definedName name="_xlnm.Print_Titles" localSheetId="4">'A.1 RASHODI EK'!$7:$9</definedName>
    <definedName name="_xlnm.Print_Titles" localSheetId="5">'A.2 PRIHODI I RASHODI IF'!$7:$9</definedName>
    <definedName name="_xlnm.Print_Titles" localSheetId="7">'B.1 RAČUN FINANC EK'!$7:$9</definedName>
    <definedName name="_xlnm.Print_Titles" localSheetId="8">'B.2 RAČUN FINANC IF'!$7:$9</definedName>
    <definedName name="_xlnm.Print_Titles" localSheetId="9">'II. POSEBNI DIO 08008'!$4:$5</definedName>
    <definedName name="ParamDate" localSheetId="7">[1]parametri!$C$12</definedName>
    <definedName name="ParamDate" localSheetId="8">[1]parametri!$C$12</definedName>
    <definedName name="ParamDate">parametri!$C$12</definedName>
    <definedName name="ParamDateFrom" localSheetId="7">[1]konfiguracija!$C$7</definedName>
    <definedName name="ParamDateFrom" localSheetId="8">[1]konfiguracija!$C$7</definedName>
    <definedName name="ParamDateFrom">konfiguracija!$C$7</definedName>
    <definedName name="ParamDateTo" localSheetId="7">[1]konfiguracija!$C$8</definedName>
    <definedName name="ParamDateTo" localSheetId="8">[1]konfiguracija!$C$8</definedName>
    <definedName name="ParamDateTo">konfiguracija!$C$8</definedName>
    <definedName name="ParamEndpoint">parametri!$C$10</definedName>
    <definedName name="ParamInfo">parametri!$C$13</definedName>
    <definedName name="ParamSheet">parametri!$C$8</definedName>
    <definedName name="ParamTable">parametri!$C$9</definedName>
    <definedName name="ParamTitle" localSheetId="7">[1]parametri!$C$7</definedName>
    <definedName name="ParamTitle" localSheetId="8">[1]parametri!$C$7</definedName>
    <definedName name="ParamTitle">parametri!$C$7</definedName>
    <definedName name="ParamToken">parametri!$C$14</definedName>
    <definedName name="ParamVersion" localSheetId="7">[1]parametri!$C$11</definedName>
    <definedName name="ParamVersion" localSheetId="8">[1]parametri!$C$11</definedName>
    <definedName name="ParamVersion">parametri!$C$11</definedName>
    <definedName name="ParamWithoutLast" localSheetId="7">[1]parametri!#REF!</definedName>
    <definedName name="ParamWithoutLast" localSheetId="8">[1]parametri!#REF!</definedName>
    <definedName name="ParamWithoutLast">parametri!#REF!</definedName>
    <definedName name="_xlnm.Print_Area" localSheetId="2">'A. SAŽETAK'!$A:$K</definedName>
    <definedName name="_xlnm.Print_Area" localSheetId="3">'A.1 PRIHODI EK'!$A:$H</definedName>
    <definedName name="_xlnm.Print_Area" localSheetId="4">'A.1 RASHODI EK'!$A:$H</definedName>
    <definedName name="_xlnm.Print_Area" localSheetId="5">'A.2 PRIHODI I RASHODI IF'!$A$5:$H$47</definedName>
    <definedName name="_xlnm.Print_Area" localSheetId="6">'A.3 RASHODI FUNKC'!$A$5:$H$14</definedName>
    <definedName name="_xlnm.Print_Area" localSheetId="7">'B.1 RAČUN FINANC EK'!$A:$H</definedName>
    <definedName name="_xlnm.Print_Area" localSheetId="8">'B.2 RAČUN FINANC IF'!$A:$H</definedName>
    <definedName name="_xlnm.Print_Area" localSheetId="9">'II. POSEBNI DIO 08008'!$A$1:$F$453</definedName>
    <definedName name="_xlnm.Print_Area" localSheetId="1">konfiguracija!$B$3:$C$9</definedName>
    <definedName name="_xlnm.Print_Area" localSheetId="0">parametri!$A$1:$D$15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6" l="1"/>
  <c r="F74" i="20" l="1"/>
  <c r="F33" i="12" l="1"/>
  <c r="F41" i="12"/>
  <c r="F35" i="12"/>
  <c r="F29" i="12" s="1"/>
  <c r="G28" i="12"/>
  <c r="D35" i="12" l="1"/>
  <c r="C35" i="12"/>
  <c r="E35" i="12"/>
  <c r="D29" i="12"/>
  <c r="C29" i="12"/>
  <c r="E29" i="12"/>
  <c r="D30" i="12"/>
  <c r="C30" i="12"/>
  <c r="F30" i="12"/>
  <c r="E30" i="12"/>
  <c r="F13" i="23" l="1"/>
  <c r="E13" i="23"/>
  <c r="D13" i="23"/>
  <c r="C13" i="23"/>
  <c r="H12" i="23"/>
  <c r="G12" i="23"/>
  <c r="F11" i="23"/>
  <c r="E11" i="23"/>
  <c r="D11" i="23"/>
  <c r="C11" i="23"/>
  <c r="F10" i="23"/>
  <c r="E10" i="23"/>
  <c r="D10" i="23"/>
  <c r="H10" i="23" l="1"/>
  <c r="H11" i="23"/>
  <c r="C10" i="23"/>
  <c r="G10" i="23"/>
  <c r="G11" i="23"/>
  <c r="H47" i="12" l="1"/>
  <c r="G47" i="12"/>
  <c r="H46" i="12"/>
  <c r="G46" i="12"/>
  <c r="G43" i="12"/>
  <c r="H42" i="12"/>
  <c r="G42" i="12"/>
  <c r="H41" i="12"/>
  <c r="G41" i="12"/>
  <c r="H40" i="12"/>
  <c r="G40" i="12"/>
  <c r="H39" i="12"/>
  <c r="G39" i="12"/>
  <c r="H38" i="12"/>
  <c r="G38" i="12"/>
  <c r="H37" i="12"/>
  <c r="G37" i="12"/>
  <c r="H36" i="12"/>
  <c r="G36" i="12"/>
  <c r="H35" i="12"/>
  <c r="G35" i="12"/>
  <c r="H34" i="12"/>
  <c r="G34" i="12"/>
  <c r="H33" i="12"/>
  <c r="G33" i="12"/>
  <c r="H32" i="12"/>
  <c r="G32" i="12"/>
  <c r="H31" i="12"/>
  <c r="G31" i="12"/>
  <c r="H30" i="12"/>
  <c r="G30" i="12"/>
  <c r="H29" i="12"/>
  <c r="G29" i="12"/>
  <c r="H28" i="12"/>
  <c r="H27" i="12"/>
  <c r="G27" i="12"/>
  <c r="G26" i="12"/>
  <c r="G25" i="12"/>
  <c r="G24" i="12"/>
  <c r="H23" i="12"/>
  <c r="G23" i="12"/>
  <c r="H22" i="12"/>
  <c r="G22" i="12"/>
  <c r="H21" i="12"/>
  <c r="G21" i="12"/>
  <c r="H20" i="12"/>
  <c r="G20" i="12"/>
  <c r="H19" i="12"/>
  <c r="G19" i="12"/>
  <c r="H18" i="12"/>
  <c r="G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F11" i="12" l="1"/>
  <c r="H11" i="12" l="1"/>
  <c r="G11" i="12"/>
  <c r="F444" i="20"/>
  <c r="F441" i="20"/>
  <c r="F440" i="20"/>
  <c r="F430" i="20"/>
  <c r="F394" i="20"/>
  <c r="F389" i="20"/>
  <c r="F388" i="20"/>
  <c r="F381" i="20"/>
  <c r="F377" i="20"/>
  <c r="F352" i="20"/>
  <c r="F348" i="20"/>
  <c r="F347" i="20"/>
  <c r="F329" i="20"/>
  <c r="F324" i="20"/>
  <c r="F323" i="20"/>
  <c r="F315" i="20"/>
  <c r="F286" i="20"/>
  <c r="F284" i="20"/>
  <c r="F281" i="20"/>
  <c r="F258" i="20"/>
  <c r="F254" i="20"/>
  <c r="F253" i="20"/>
  <c r="F225" i="20"/>
  <c r="F221" i="20"/>
  <c r="F217" i="20"/>
  <c r="F211" i="20"/>
  <c r="F185" i="20"/>
  <c r="F180" i="20"/>
  <c r="F179" i="20"/>
  <c r="F170" i="20"/>
  <c r="F166" i="20"/>
  <c r="F162" i="20"/>
  <c r="F156" i="20"/>
  <c r="F133" i="20"/>
  <c r="F128" i="20"/>
  <c r="F127" i="20"/>
  <c r="F114" i="20"/>
  <c r="F112" i="20"/>
  <c r="F108" i="20"/>
  <c r="F81" i="20"/>
  <c r="F75" i="20"/>
  <c r="F66" i="20"/>
  <c r="F64" i="20"/>
  <c r="F53" i="20"/>
  <c r="F51" i="20"/>
  <c r="F19" i="20"/>
  <c r="F13" i="20"/>
  <c r="F12" i="20"/>
  <c r="F11" i="20"/>
  <c r="F10" i="20"/>
  <c r="F9" i="20"/>
  <c r="F8" i="20"/>
  <c r="A1" i="6" l="1"/>
  <c r="B3" i="19"/>
  <c r="C13" i="18"/>
  <c r="B3" i="18"/>
  <c r="I14" i="6" l="1"/>
  <c r="H14" i="6"/>
  <c r="G14" i="6"/>
  <c r="F14" i="6"/>
  <c r="I13" i="6"/>
  <c r="H13" i="6"/>
  <c r="G13" i="6"/>
  <c r="F13" i="6"/>
  <c r="I11" i="6"/>
  <c r="H11" i="6"/>
  <c r="G11" i="6"/>
  <c r="F11" i="6"/>
  <c r="I10" i="6"/>
  <c r="H10" i="6"/>
  <c r="G10" i="6"/>
  <c r="F10" i="6"/>
  <c r="F10" i="5" a="1"/>
  <c r="F10" i="5" s="1"/>
  <c r="E10" i="5" a="1"/>
  <c r="E10" i="5" s="1"/>
  <c r="C10" i="5" a="1"/>
  <c r="C10" i="5" s="1"/>
  <c r="E10" i="4" a="1"/>
  <c r="E10" i="4" s="1"/>
  <c r="F10" i="4" a="1"/>
  <c r="F10" i="4" s="1"/>
  <c r="C10" i="4" a="1"/>
  <c r="C10" i="4" s="1"/>
  <c r="K10" i="6" l="1"/>
  <c r="K11" i="6"/>
  <c r="J11" i="6"/>
  <c r="K13" i="6"/>
  <c r="J13" i="6"/>
  <c r="K14" i="6"/>
  <c r="J14" i="6"/>
  <c r="G10" i="4"/>
  <c r="H10" i="4"/>
  <c r="G10" i="5"/>
  <c r="H10" i="5"/>
  <c r="I23" i="6"/>
  <c r="I26" i="6" s="1"/>
  <c r="G15" i="6"/>
  <c r="F15" i="6"/>
  <c r="I15" i="6"/>
  <c r="H15" i="6"/>
  <c r="F12" i="6"/>
  <c r="G12" i="6"/>
  <c r="H12" i="6"/>
  <c r="I12" i="6"/>
  <c r="J12" i="6" l="1"/>
  <c r="K12" i="6"/>
  <c r="K15" i="6"/>
  <c r="J15" i="6"/>
  <c r="G16" i="6"/>
  <c r="G27" i="6" s="1"/>
  <c r="H16" i="6"/>
  <c r="H27" i="6" s="1"/>
  <c r="F16" i="6"/>
  <c r="F27" i="6" s="1"/>
  <c r="I16" i="6"/>
  <c r="I27" i="6" l="1"/>
  <c r="K16" i="6"/>
  <c r="J16" i="6"/>
  <c r="K27" i="6" l="1"/>
  <c r="J27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E957C1-1189-43B7-969C-86BB586F3305}" keepAlive="1" name="Query - A1_prihodi_ek" description="Connection to the 'A1_prihodi_ek' query in the workbook." type="5" refreshedVersion="8" background="1" saveData="1">
    <dbPr connection="Provider=Microsoft.Mashup.OleDb.1;Data Source=$Workbook$;Location=A1_prihodi_ek;Extended Properties=&quot;&quot;" command="SELECT * FROM [A1_prihodi_ek]"/>
  </connection>
  <connection id="2" xr16:uid="{7EE050CF-B6DF-462D-8B11-C10E43AA6BF2}" keepAlive="1" name="Query - A1_rashodi_ek" description="Connection to the 'A1_rashodi_ek' query in the workbook." type="5" refreshedVersion="8" background="1" saveData="1">
    <dbPr connection="Provider=Microsoft.Mashup.OleDb.1;Data Source=$Workbook$;Location=A1_rashodi_ek;Extended Properties=&quot;&quot;" command="SELECT * FROM [A1_rashodi_ek]"/>
  </connection>
  <connection id="3" xr16:uid="{6592EB66-E49E-4E73-AE01-F1BAE9CF9C22}" keepAlive="1" name="Query - A2_prihodi_rashodi_if" description="Connection to the 'A2_prihodi_rashodi_if' query in the workbook." type="5" refreshedVersion="8" background="1" saveData="1">
    <dbPr connection="Provider=Microsoft.Mashup.OleDb.1;Data Source=$Workbook$;Location=A2_prihodi_rashodi_if;Extended Properties=&quot;&quot;" command="SELECT * FROM [A2_prihodi_rashodi_if]"/>
  </connection>
  <connection id="4" xr16:uid="{2714323D-D901-4CFB-9EA4-75B30B87C18D}" keepAlive="1" name="Query - B1_racun_financ_ek" description="Connection to the 'B1_racun_financ_ek' query in the workbook." type="5" refreshedVersion="8" background="1" saveData="1">
    <dbPr connection="Provider=Microsoft.Mashup.OleDb.1;Data Source=$Workbook$;Location=B1_racun_financ_ek;Extended Properties=&quot;&quot;" command="SELECT * FROM [B1_racun_financ_ek]"/>
  </connection>
  <connection id="5" xr16:uid="{B223E84D-1293-46BF-9F63-C555EFB554D9}" keepAlive="1" name="Query - B2_racun_financ_if" description="Connection to the 'B2_racun_financ_if' query in the workbook." type="5" refreshedVersion="8" background="1" saveData="1">
    <dbPr connection="Provider=Microsoft.Mashup.OleDb.1;Data Source=$Workbook$;Location=B2_racun_financ_if;Extended Properties=&quot;&quot;" command="SELECT * FROM [B2_racun_financ_if]"/>
  </connection>
  <connection id="6" xr16:uid="{7E947A54-12B7-4DDE-9A34-74D5BD40D727}" keepAlive="1" name="Query - B2_racun_financ_if_old" description="Connection to the 'B2_racun_financ_if_old' query in the workbook." type="5" refreshedVersion="0" background="1">
    <dbPr connection="Provider=Microsoft.Mashup.OleDb.1;Data Source=$Workbook$;Location=B2_racun_financ_if_old;Extended Properties=&quot;&quot;" command="SELECT * FROM [B2_racun_financ_if_old]"/>
  </connection>
  <connection id="7" xr16:uid="{43231202-F8D4-4E48-B067-7799AFBD5FEC}" keepAlive="1" name="Query - II_posebni_dio_08008" description="Connection to the 'II_posebni_dio_08008' query in the workbook." type="5" refreshedVersion="8" background="1" saveData="1">
    <dbPr connection="Provider=Microsoft.Mashup.OleDb.1;Data Source=$Workbook$;Location=II_posebni_dio_08008;Extended Properties=&quot;&quot;" command="SELECT * FROM [II_posebni_dio_08008]"/>
  </connection>
  <connection id="8" xr16:uid="{CA834376-B62B-4266-BE46-922F9641856D}" keepAlive="1" name="Query - izvori_po_funkcijama_additional_columns" description="Connection to the 'izvori_po_funkcijama_additional_columns' query in the workbook." type="5" refreshedVersion="8" background="1" saveData="1">
    <dbPr connection="Provider=Microsoft.Mashup.OleDb.1;Data Source=$Workbook$;Location=izvori_po_funkcijama_additional_columns;Extended Properties=&quot;&quot;" command="SELECT * FROM [izvori_po_funkcijama_additional_columns]"/>
  </connection>
  <connection id="9" xr16:uid="{BEF6090B-33D4-494B-A204-CE56B9B6BAB8}" keepAlive="1" name="Query - izvori_po_funkcijama_master" description="Connection to the 'izvori_po_funkcijama_master' query in the workbook." type="5" refreshedVersion="0" background="1">
    <dbPr connection="Provider=Microsoft.Mashup.OleDb.1;Data Source=$Workbook$;Location=izvori_po_funkcijama_master;Extended Properties=&quot;&quot;" command="SELECT * FROM [izvori_po_funkcijama_master]"/>
  </connection>
  <connection id="10" xr16:uid="{C387B82B-D562-4200-8485-594BA4231261}" keepAlive="1" name="Query - knjizenja_lvl4_additional_columns" description="Connection to the 'knjizenja_lvl4_additional_columns' query in the workbook." type="5" refreshedVersion="8" background="1" saveData="1">
    <dbPr connection="Provider=Microsoft.Mashup.OleDb.1;Data Source=$Workbook$;Location=knjizenja_lvl4_additional_columns;Extended Properties=&quot;&quot;" command="SELECT * FROM [knjizenja_lvl4_additional_columns]"/>
  </connection>
  <connection id="11" xr16:uid="{6C166274-E01F-4964-B8C7-5C5748AF4B7D}" keepAlive="1" name="Query - knjizenja_lvl4_master" description="Connection to the 'knjizenja_lvl4_master' query in the workbook." type="5" refreshedVersion="8" background="1" saveData="1">
    <dbPr connection="Provider=Microsoft.Mashup.OleDb.1;Data Source=$Workbook$;Location=knjizenja_lvl4_master;Extended Properties=&quot;&quot;" command="SELECT * FROM [knjizenja_lvl4_master]"/>
  </connection>
  <connection id="12" xr16:uid="{BA9ECE56-21CE-4404-97F0-A224EFC2B23F}" keepAlive="1" name="Query - posebni_dio_08008_master" description="Connection to the 'posebni_dio_08008_master' query in the workbook." type="5" refreshedVersion="0" background="1">
    <dbPr connection="Provider=Microsoft.Mashup.OleDb.1;Data Source=$Workbook$;Location=posebni_dio_08008_master;Extended Properties=&quot;&quot;" command="SELECT * FROM [posebni_dio_08008_master]"/>
  </connection>
  <connection id="13" xr16:uid="{6ABA16A3-7379-4636-B1FA-0AF64D125D40}" keepAlive="1" name="Query - posebni_dio_08008_master_additional_columns" description="Connection to the 'posebni_dio_08008_master_additional_columns' query in the workbook." type="5" refreshedVersion="8" background="1" saveData="1">
    <dbPr connection="Provider=Microsoft.Mashup.OleDb.1;Data Source=$Workbook$;Location=posebni_dio_08008_master_additional_columns;Extended Properties=&quot;&quot;" command="SELECT * FROM [posebni_dio_08008_master_additional_columns]"/>
  </connection>
  <connection id="14" xr16:uid="{5AB0E2B7-0B5F-46CD-A070-24DC1D3D7D44}" keepAlive="1" name="Upit – B1_racun_financ_ek (2)" description="Veza s upitom 'B1_racun_financ_ek (2)' u radnoj knjizi." type="5" refreshedVersion="8" background="1" saveData="1">
    <dbPr connection="Provider=Microsoft.Mashup.OleDb.1;Data Source=$Workbook$;Location=&quot;B1_racun_financ_ek (2)&quot;;Extended Properties=&quot;&quot;" command="SELECT * FROM [B1_racun_financ_ek (2)]"/>
  </connection>
  <connection id="15" xr16:uid="{92EBA165-1AA6-455A-8DFF-812853D3FC74}" keepAlive="1" name="Upit – B2_racun_financ_if (2)" description="Veza s upitom 'B2_racun_financ_if (2)' u radnoj knjizi." type="5" refreshedVersion="8" background="1" saveData="1">
    <dbPr connection="Provider=Microsoft.Mashup.OleDb.1;Data Source=$Workbook$;Location=&quot;B2_racun_financ_if (2)&quot;;Extended Properties=&quot;&quot;" command="SELECT * FROM [B2_racun_financ_if (2)]"/>
  </connection>
  <connection id="16" xr16:uid="{6C8166B3-9924-4F2D-B28D-EE1687CF760A}" keepAlive="1" name="Upit – knjizenja_lvl4_additional_columns (2)" description="Veza s upitom 'knjizenja_lvl4_additional_columns (2)' u radnoj knjizi." type="5" refreshedVersion="0" background="1">
    <dbPr connection="Provider=Microsoft.Mashup.OleDb.1;Data Source=$Workbook$;Location=&quot;knjizenja_lvl4_additional_columns (2)&quot;;Extended Properties=&quot;&quot;" command="SELECT * FROM [knjizenja_lvl4_additional_columns (2)]"/>
  </connection>
  <connection id="17" xr16:uid="{4E4C53DF-7E78-4A14-8CAE-3BA44F2229B1}" keepAlive="1" name="Upit – knjizenja_lvl4_master (2)" description="Veza s upitom 'knjizenja_lvl4_master (2)' u radnoj knjizi." type="5" refreshedVersion="0" background="1">
    <dbPr connection="Provider=Microsoft.Mashup.OleDb.1;Data Source=$Workbook$;Location=&quot;knjizenja_lvl4_master (2)&quot;;Extended Properties=&quot;&quot;" command="SELECT * FROM [knjizenja_lvl4_master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<sst xmlns="http://schemas.openxmlformats.org/spreadsheetml/2006/main" count="1197" uniqueCount="409">
  <si>
    <t>oznaka</t>
  </si>
  <si>
    <t>naziv</t>
  </si>
  <si>
    <t>izvorni_plan</t>
  </si>
  <si>
    <t>realizacija</t>
  </si>
  <si>
    <t>realizacija_prev</t>
  </si>
  <si>
    <t>Rashodi poslovanja</t>
  </si>
  <si>
    <t>Rashodi za zaposlene</t>
  </si>
  <si>
    <t>Plaće (Bruto)</t>
  </si>
  <si>
    <t>Plaće za redovan rad</t>
  </si>
  <si>
    <t>Plaće u naravi</t>
  </si>
  <si>
    <t>Plaće za prekovremeni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</si>
  <si>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</si>
  <si>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</si>
  <si>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</si>
  <si>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</si>
  <si>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</si>
  <si>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</si>
  <si>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</si>
  <si>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</si>
  <si>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</si>
  <si>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</si>
  <si>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</si>
  <si>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</si>
  <si>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</si>
  <si>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</si>
  <si>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</si>
  <si>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</si>
  <si>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</si>
  <si>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</si>
  <si>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</si>
  <si>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</si>
  <si>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</si>
  <si>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</si>
  <si>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</si>
  <si>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</si>
  <si>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</si>
  <si>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</si>
  <si>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</si>
  <si>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</si>
  <si>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</si>
  <si>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</si>
  <si>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</si>
  <si>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</si>
  <si>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</si>
  <si>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</si>
  <si>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</si>
  <si>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</si>
  <si>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</si>
  <si>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Pomoći dane u inozemstvo i unutar općeg proračuna</t>
  </si>
  <si>
    <t>Pomoći temeljem prijenosa EU sredstava</t>
  </si>
  <si>
    <t>Tekuće pomoći temeljem prijenosa EU sredstava</t>
  </si>
  <si>
    <t>Prijenosi između proračunskih korisnika istog proračuna</t>
  </si>
  <si>
    <t>Tekući prijenosi između proračunskih korisnika istog proračuna</t>
  </si>
  <si>
    <t>Naknade građanima i kućanstvima na temelju osiguranja i druge naknade</t>
  </si>
  <si>
    <t>Ostale naknade građanima i kućanstvima iz proračuna</t>
  </si>
  <si>
    <t>Naknade građanima i kućanstvima u novcu</t>
  </si>
  <si>
    <t>Ostali rashodi</t>
  </si>
  <si>
    <t>Tekuće donacije</t>
  </si>
  <si>
    <t>Tekuće donacije iz EU sredstava</t>
  </si>
  <si>
    <t>Rashodi za nabavu nefinancijske imovine</t>
  </si>
  <si>
    <t>Rashodi za nabavu proizvedene dugotrajne imovine</t>
  </si>
  <si>
    <t>Građevinski objekti</t>
  </si>
  <si>
    <t>Poslovni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</si>
  <si>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</si>
  <si>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</si>
  <si>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</si>
  <si>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</si>
  <si>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</si>
  <si>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</si>
  <si>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</si>
  <si>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</si>
  <si>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</si>
  <si>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</si>
  <si>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Prijevozna sredstva u pomorskom i riječnom prometu</t>
  </si>
  <si>
    <t>Knjige, umjetnička djela i ostale izložbene vrijednosti</t>
  </si>
  <si>
    <t>Knjige</t>
  </si>
  <si>
    <t>Nematerijalna proizvedena imovina</t>
  </si>
  <si>
    <t>Ulaganja u računalne programe</t>
  </si>
  <si>
    <t>Rashodi za dodatna ulaganja na nefinancijskoj imovini</t>
  </si>
  <si>
    <t>Dodatna ulaganja na građevinskim objektima</t>
  </si>
  <si>
    <t>3</t>
  </si>
  <si>
    <t>31</t>
  </si>
  <si>
    <t>311</t>
  </si>
  <si>
    <t>3111</t>
  </si>
  <si>
    <t>3112</t>
  </si>
  <si>
    <t>3113</t>
  </si>
  <si>
    <t>312</t>
  </si>
  <si>
    <t>3121</t>
  </si>
  <si>
    <t>313</t>
  </si>
  <si>
    <t>3132</t>
  </si>
  <si>
    <t>32</t>
  </si>
  <si>
    <t>321</t>
  </si>
  <si>
    <t>3211</t>
  </si>
  <si>
    <t>3212</t>
  </si>
  <si>
    <t>3213</t>
  </si>
  <si>
    <t>3214</t>
  </si>
  <si>
    <t>322</t>
  </si>
  <si>
    <t>3221</t>
  </si>
  <si>
    <t>3222</t>
  </si>
  <si>
    <t>3223</t>
  </si>
  <si>
    <t>3224</t>
  </si>
  <si>
    <t>3225</t>
  </si>
  <si>
    <t>3227</t>
  </si>
  <si>
    <t>323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</si>
  <si>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</si>
  <si>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</si>
  <si>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</si>
  <si>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</si>
  <si>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</si>
  <si>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</si>
  <si>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</si>
  <si>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</si>
  <si>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</si>
  <si>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</t>
  </si>
  <si>
    <t>3241</t>
  </si>
  <si>
    <t>329</t>
  </si>
  <si>
    <t>3291</t>
  </si>
  <si>
    <t>3292</t>
  </si>
  <si>
    <t>3293</t>
  </si>
  <si>
    <t>3294</t>
  </si>
  <si>
    <t>3295</t>
  </si>
  <si>
    <t>3299</t>
  </si>
  <si>
    <t>34</t>
  </si>
  <si>
    <t>343</t>
  </si>
  <si>
    <t>3431</t>
  </si>
  <si>
    <t>3432</t>
  </si>
  <si>
    <t>36</t>
  </si>
  <si>
    <t>3681</t>
  </si>
  <si>
    <t>369</t>
  </si>
  <si>
    <t>3691</t>
  </si>
  <si>
    <t>37</t>
  </si>
  <si>
    <t>372</t>
  </si>
  <si>
    <t>3721</t>
  </si>
  <si>
    <t>38</t>
  </si>
  <si>
    <t>381</t>
  </si>
  <si>
    <t>3813</t>
  </si>
  <si>
    <t>4</t>
  </si>
  <si>
    <t>42</t>
  </si>
  <si>
    <t>421</t>
  </si>
  <si>
    <t>4212</t>
  </si>
  <si>
    <t>4214</t>
  </si>
  <si>
    <t>422</t>
  </si>
  <si>
    <t>4221</t>
  </si>
  <si>
    <t>4222</t>
  </si>
  <si>
    <t>4223</t>
  </si>
  <si>
    <t>4224</t>
  </si>
  <si>
    <t>4225</t>
  </si>
  <si>
    <t>4227</t>
  </si>
  <si>
    <t>423</t>
  </si>
  <si>
    <t>4231</t>
  </si>
  <si>
    <t>4233</t>
  </si>
  <si>
    <t>424</t>
  </si>
  <si>
    <t>4241</t>
  </si>
  <si>
    <t>426</t>
  </si>
  <si>
    <t>4262</t>
  </si>
  <si>
    <t>45</t>
  </si>
  <si>
    <t>451</t>
  </si>
  <si>
    <t>4511</t>
  </si>
  <si>
    <t>tekuci_plan_modified</t>
  </si>
  <si>
    <t>indeks_5_2</t>
  </si>
  <si>
    <t>indeks_5_4</t>
  </si>
  <si>
    <t/>
  </si>
  <si>
    <t>I. OPĆI DIO</t>
  </si>
  <si>
    <t xml:space="preserve"> RAČUN PRIHODA I RASHODA </t>
  </si>
  <si>
    <t>BROJČANA OZNAKA I NAZIV</t>
  </si>
  <si>
    <t>INDEKS
(5)/(2)</t>
  </si>
  <si>
    <t>INDEKS
(5)/(4)</t>
  </si>
  <si>
    <t>UKUPNI RASHODI</t>
  </si>
  <si>
    <t>UKUPNI PRIHODI</t>
  </si>
  <si>
    <t>6</t>
  </si>
  <si>
    <t>Prihodi poslovanja</t>
  </si>
  <si>
    <t>63</t>
  </si>
  <si>
    <t>Pomoći iz inozemstva i od subjekata unutar općeg proračuna</t>
  </si>
  <si>
    <t>632</t>
  </si>
  <si>
    <t>Pomoći od međunarodnih organizacija te institucija i tijela EU</t>
  </si>
  <si>
    <t>6321</t>
  </si>
  <si>
    <t>Tekuće pomoći od međunarodnih organizacija</t>
  </si>
  <si>
    <t>6323</t>
  </si>
  <si>
    <t>Tekuće pomoći od institucija i tijela  EU</t>
  </si>
  <si>
    <t>639</t>
  </si>
  <si>
    <t>6391</t>
  </si>
  <si>
    <t>6393</t>
  </si>
  <si>
    <t>Tekući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</si>
  <si>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</si>
  <si>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</si>
  <si>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</si>
  <si>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</si>
  <si>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6415</t>
  </si>
  <si>
    <t>Prihodi od pozitivnih tečajnih razlika i razlika zbog primjene valutne klauzule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</si>
  <si>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</si>
  <si>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</si>
  <si>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</si>
  <si>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</si>
  <si>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</si>
  <si>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</si>
  <si>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</si>
  <si>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</si>
  <si>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</si>
  <si>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</si>
  <si>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</si>
  <si>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</si>
  <si>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</si>
  <si>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jamstvima</t>
  </si>
  <si>
    <t>6631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</si>
  <si>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</si>
  <si>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</si>
  <si>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</si>
  <si>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</si>
  <si>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</si>
  <si>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</si>
  <si>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7</t>
  </si>
  <si>
    <t>Prihodi od prodaje nefinancijske imovine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</si>
  <si>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</si>
  <si>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</si>
  <si>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</si>
  <si>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</si>
  <si>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</si>
  <si>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</si>
  <si>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722</t>
  </si>
  <si>
    <t>Prihodi od prodaje postrojenja i opreme</t>
  </si>
  <si>
    <t>7221</t>
  </si>
  <si>
    <t>EUR</t>
  </si>
  <si>
    <t xml:space="preserve">IZVJEŠTAJ O PRIHODIMA PREMA EKONOMSKOJ KLASIFIKACIJI </t>
  </si>
  <si>
    <t xml:space="preserve">IZVJEŠTAJ O RASHODIMA PREMA EKONOMSKOJ KLASIFIKACIJI </t>
  </si>
  <si>
    <t>SAŽETAK  RAČUNA PRIHODA I RASHODA I RAČUNA FINANCIRANJA</t>
  </si>
  <si>
    <t>SAŽETAK RAČUNA PRIHODA I RASHODA</t>
  </si>
  <si>
    <t>INDEKS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</si>
  <si>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</si>
  <si>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</si>
  <si>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</si>
  <si>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</si>
  <si>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</si>
  <si>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</si>
  <si>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</si>
  <si>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</si>
  <si>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</si>
  <si>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</si>
  <si>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</si>
  <si>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</si>
  <si>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</si>
  <si>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</si>
  <si>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</si>
  <si>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</si>
  <si>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</si>
  <si>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8</t>
  </si>
  <si>
    <t>IZVJEŠTAJ RAČUNA FINANCIRANJA PREMA EKONOMSKOJ KLASIFIKACIJI</t>
  </si>
  <si>
    <t>5</t>
  </si>
  <si>
    <t>UKUPNI IZDACI</t>
  </si>
  <si>
    <t>UKUPNI PRIMICI</t>
  </si>
  <si>
    <t>PRIHODI</t>
  </si>
  <si>
    <t>1</t>
  </si>
  <si>
    <t>Opći prihodi i primici</t>
  </si>
  <si>
    <t>11</t>
  </si>
  <si>
    <t>OPĆI PRIH.I PRIM.MINISTAR</t>
  </si>
  <si>
    <t>Vlastiti prihodi</t>
  </si>
  <si>
    <t>VLASTITI IZVORI</t>
  </si>
  <si>
    <t>Pomoći</t>
  </si>
  <si>
    <t>51</t>
  </si>
  <si>
    <t>POMOĆI EU</t>
  </si>
  <si>
    <t>52</t>
  </si>
  <si>
    <t>OSTALE POMOĆI</t>
  </si>
  <si>
    <t>563</t>
  </si>
  <si>
    <t>Europski fond za regionalni razvoj (ERDF)</t>
  </si>
  <si>
    <t>581</t>
  </si>
  <si>
    <t>Mehanizam za oporavak i otpornost</t>
  </si>
  <si>
    <t>Donacije</t>
  </si>
  <si>
    <t>61</t>
  </si>
  <si>
    <t>DONACIJE</t>
  </si>
  <si>
    <t>Prihodi od nefin. imovine i nadoknade štete s osnova osig.</t>
  </si>
  <si>
    <t>71</t>
  </si>
  <si>
    <t>PRIHODI OD NEFIN.IMOVINE</t>
  </si>
  <si>
    <t>RASHODI</t>
  </si>
  <si>
    <t>12</t>
  </si>
  <si>
    <t>SREDSTVA NACIONALNOG SUFINANCIRANJA</t>
  </si>
  <si>
    <t>INOZ. DONACIJE</t>
  </si>
  <si>
    <t>Namjenski primici od zaduživanja</t>
  </si>
  <si>
    <t>815</t>
  </si>
  <si>
    <t>NAMJENSKI PRIMICI OD ZADUŽIVANJA</t>
  </si>
  <si>
    <t>3133</t>
  </si>
  <si>
    <t>Doprinosi za obvezno osiguranje u slučaju nezaposlenosti</t>
  </si>
  <si>
    <t>3296</t>
  </si>
  <si>
    <t>Troškovi sudskih postupaka</t>
  </si>
  <si>
    <t>3433</t>
  </si>
  <si>
    <t>Zatezne kamate</t>
  </si>
  <si>
    <t>3693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</si>
  <si>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</si>
  <si>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</si>
  <si>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</si>
  <si>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</si>
  <si>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6712</t>
  </si>
  <si>
    <t>Prihodi iz nadležnog proračuna za financiranje rashoda za nabavu nefinancijske imovine</t>
  </si>
  <si>
    <t>723</t>
  </si>
  <si>
    <t>Prihodi od prodaje prijevoznih sredstava</t>
  </si>
  <si>
    <t>7231</t>
  </si>
  <si>
    <t>IZVJEŠTAJ O PRIHODIMA I RASHODIMA PREMA IZVORIMA FINANCIRANJA</t>
  </si>
  <si>
    <t>PRIMICI</t>
  </si>
  <si>
    <t>IZDACI</t>
  </si>
  <si>
    <t>indeks_4_3</t>
  </si>
  <si>
    <t>Javni instituti u Republici Hrvatskoj</t>
  </si>
  <si>
    <t>ZNANOST I TEHNOLOŠKI RAZVOJ</t>
  </si>
  <si>
    <t>ULAGANJE U ZNANSTVENO ISTRAŽIVAČKU DJELATNOST</t>
  </si>
  <si>
    <t>A622150</t>
  </si>
  <si>
    <t>Programsko financiranje javnih instituta</t>
  </si>
  <si>
    <t>A622151</t>
  </si>
  <si>
    <t>Programsko financiranje javnih instituta - iz evidencijskih prihoda</t>
  </si>
  <si>
    <t>A622152</t>
  </si>
  <si>
    <t>Programsko financiranje javnih instituta - iz strukturnih i investicijskih fondova EU</t>
  </si>
  <si>
    <t>K622139</t>
  </si>
  <si>
    <t>Obnova zgrada oštećenih u potresu s energetskom obnovom - NPOO (C6.1.R1-I2)</t>
  </si>
  <si>
    <t>K622144</t>
  </si>
  <si>
    <t>Obnova infrastrukture u području obrazovanja oštećene potresom FSEU.2022.MZO</t>
  </si>
  <si>
    <t>II. POSEBNI DIO</t>
  </si>
  <si>
    <t>IZVJEŠTAJ PO PROGRAMSKOJ KLASIFIKACIJI</t>
  </si>
  <si>
    <t>INDEKS
(4)/(3)</t>
  </si>
  <si>
    <t>IZVJEŠTAJ RAČUNA FINANCIRANJA PREMA IZVORIMA FINANCIRANJA</t>
  </si>
  <si>
    <t>561</t>
  </si>
  <si>
    <t>Europski socijalni fond (ESF)</t>
  </si>
  <si>
    <t>35</t>
  </si>
  <si>
    <t>Subvencije</t>
  </si>
  <si>
    <t>353</t>
  </si>
  <si>
    <t>Subvencije trgovačkim društvima, zadrugama, poljoprivrednicima i obrtnicima iz EU sredstava</t>
  </si>
  <si>
    <t>3531</t>
  </si>
  <si>
    <t>ovdje su navedeni konfiguracijski parametri aplikacije - NE DIRAJ!</t>
  </si>
  <si>
    <t>title</t>
  </si>
  <si>
    <t>sheet</t>
  </si>
  <si>
    <t>table</t>
  </si>
  <si>
    <t>endpoint</t>
  </si>
  <si>
    <t>version</t>
  </si>
  <si>
    <t>date</t>
  </si>
  <si>
    <t>info</t>
  </si>
  <si>
    <t>token</t>
  </si>
  <si>
    <t>NARRO (IRB) - Izvještaj o izvršenju</t>
  </si>
  <si>
    <t>https://irb.narro.hr/v1/excel/</t>
  </si>
  <si>
    <t>442919f1bbdc0c6df6de37ea9cb959b8c6767c7bbd11fe6f</t>
  </si>
  <si>
    <t>period od</t>
  </si>
  <si>
    <t>period do</t>
  </si>
  <si>
    <t>korisnički konfiguracijski parametri
!!! nakon unosa ili izmjene, obavezno odabrati opciju "Data -&gt; Refresh all" !!!</t>
  </si>
  <si>
    <t>368</t>
  </si>
  <si>
    <t>633</t>
  </si>
  <si>
    <t>Pomoći proračunu iz drugih proračuna i izvanproračunskim korisnicima</t>
  </si>
  <si>
    <t>6331</t>
  </si>
  <si>
    <t>Tekuće pomoći proračunu iz drugih proračuna i izvanproračunskim korisnicima</t>
  </si>
  <si>
    <t>6414</t>
  </si>
  <si>
    <t>Prihodi od zateznih kamata</t>
  </si>
  <si>
    <t>6614</t>
  </si>
  <si>
    <t>Prihodi od prodaje proizvoda i robe</t>
  </si>
  <si>
    <t>68</t>
  </si>
  <si>
    <t>Kazne, upravne mjere i ostali prihodi</t>
  </si>
  <si>
    <t>681</t>
  </si>
  <si>
    <t>Kazne i upravne mjere</t>
  </si>
  <si>
    <t>6819</t>
  </si>
  <si>
    <t>Ostale kazne</t>
  </si>
  <si>
    <t>7224</t>
  </si>
  <si>
    <t>7225</t>
  </si>
  <si>
    <t>6632</t>
  </si>
  <si>
    <t>Kapitalne donacije</t>
  </si>
  <si>
    <t>683</t>
  </si>
  <si>
    <t>Ostali prihodi</t>
  </si>
  <si>
    <t>6831</t>
  </si>
  <si>
    <t>6413</t>
  </si>
  <si>
    <t>Kamate na oročena sredstva i depozite po viđenju</t>
  </si>
  <si>
    <t>Primici od financijske imovine i zaduživanja</t>
  </si>
  <si>
    <t>81</t>
  </si>
  <si>
    <t>Primljeni povrati glavnica danih zajmova i depozita</t>
  </si>
  <si>
    <t>818</t>
  </si>
  <si>
    <t>Primici od povrata depozita i jamčevnih pologa</t>
  </si>
  <si>
    <t>8183</t>
  </si>
  <si>
    <t>Primici od povrata jamčevnih pologa</t>
  </si>
  <si>
    <t>3114</t>
  </si>
  <si>
    <t>Plaće za posebne uvjete rada</t>
  </si>
  <si>
    <t>41</t>
  </si>
  <si>
    <t>Rashodi za nabavu neproizvedene dugotrajne imovine</t>
  </si>
  <si>
    <t>412</t>
  </si>
  <si>
    <t>Nematerijalna imovina</t>
  </si>
  <si>
    <t>4123</t>
  </si>
  <si>
    <t>Licence</t>
  </si>
  <si>
    <t>v1.0.1</t>
  </si>
  <si>
    <t>02/2026</t>
  </si>
  <si>
    <t>TEKUĆI PLAN 2025.</t>
  </si>
  <si>
    <t xml:space="preserve"> 1. REBALANS 2025.</t>
  </si>
  <si>
    <t xml:space="preserve">OSTVARENJE / IZVRŠENJE 
1.-12.2024. </t>
  </si>
  <si>
    <t xml:space="preserve">OSTVARENJE / IZVRŠENJE 
1.-12.2025. </t>
  </si>
  <si>
    <t>1. REBALANS 2025</t>
  </si>
  <si>
    <t>TEKUĆI PLAN 2025</t>
  </si>
  <si>
    <t>-</t>
  </si>
  <si>
    <t>OSTVARENJE / IZVRŠENJE 
PERIODA PRETHODNE GODINE</t>
  </si>
  <si>
    <t>IZVORNI PLAN ILI REBALANS IZVJEŠTAJNOG RAZDOBLJA</t>
  </si>
  <si>
    <t>TEKUĆI PLAN 
IZVJEŠTAJNOG RAZDOBLJA</t>
  </si>
  <si>
    <t>OSTVARENJE / IZVRŠENJE 
IZVJEŠTAJNOG RAZDOBLJA</t>
  </si>
  <si>
    <t>Izdaci za financijsku imovinu i otplate zajmova</t>
  </si>
  <si>
    <t>Izdaci za dane zajmove i depozite</t>
  </si>
  <si>
    <t>518</t>
  </si>
  <si>
    <t>Izdaci za depozite i jamčevne pologe</t>
  </si>
  <si>
    <t>5183</t>
  </si>
  <si>
    <t>Izdaci za jamčevne pologe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</si>
  <si>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</si>
  <si>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</si>
  <si>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</si>
  <si>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</si>
  <si>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</si>
  <si>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</si>
  <si>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</si>
  <si>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</si>
  <si>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</si>
  <si>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</si>
  <si>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</si>
  <si>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Stupac1</t>
  </si>
  <si>
    <t>Stupac2</t>
  </si>
  <si>
    <t>Stupac3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</si>
</sst>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\ [$€-41A]_-;\-* #,##0.00\ [$€-41A]_-;_-* &quot;-&quot;??\ [$€-41A]_-;_-@_-"/>
    <numFmt numFmtId="165" formatCode="_-* #,##0.00\ [$€-1]_-;\-* #,##0.00\ [$€-1]_-;_-* &quot;-&quot;??\ [$€-1]_-;_-@_-"/>
    <numFmt numFmtId="166" formatCode="_(&quot;$&quot;* #,##0.00_);_(&quot;$&quot;* \(#,##0.00\);_(&quot;$&quot;* &quot;-&quot;??_);_(@_)"/>
    <numFmt numFmtId="167" formatCode="_-* #,##0_-;\-* #,##0_-;_-* &quot;-&quot;??_-;_-@_-"/>
  </numFmts>
  <fonts count="59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  <charset val="238"/>
    </font>
    <font>
      <b/>
      <sz val="8"/>
      <name val="Times New Roman"/>
      <family val="1"/>
    </font>
    <font>
      <sz val="10"/>
      <color indexed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Aptos Narrow"/>
      <family val="2"/>
      <charset val="238"/>
      <scheme val="minor"/>
    </font>
    <font>
      <b/>
      <sz val="10"/>
      <color rgb="FF99CCFF"/>
      <name val="Times New Roman"/>
      <family val="1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theme="1"/>
      <name val="Times New Roman"/>
      <family val="1"/>
    </font>
    <font>
      <b/>
      <sz val="12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Arial"/>
      <family val="2"/>
    </font>
    <font>
      <sz val="10"/>
      <color theme="1"/>
      <name val="Arial"/>
      <family val="2"/>
      <charset val="238"/>
    </font>
    <font>
      <sz val="10"/>
      <color rgb="FF99CCFF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Aptos Narrow"/>
      <charset val="238"/>
      <scheme val="minor"/>
    </font>
    <font>
      <sz val="11"/>
      <color theme="1"/>
      <name val="Aptos Narrow"/>
      <scheme val="minor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99CCFF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D6DCE4"/>
        <bgColor rgb="FFD6DCE4"/>
      </patternFill>
    </fill>
    <fill>
      <patternFill patternType="solid">
        <fgColor rgb="FFF2F2F2"/>
        <bgColor rgb="FFF2F2F2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0" fontId="6" fillId="3" borderId="2" applyNumberFormat="0" applyProtection="0">
      <alignment horizontal="left" vertical="center" indent="1"/>
    </xf>
    <xf numFmtId="4" fontId="8" fillId="4" borderId="2" applyNumberFormat="0" applyProtection="0">
      <alignment vertical="center"/>
    </xf>
    <xf numFmtId="9" fontId="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34" fillId="0" borderId="33" applyNumberFormat="0" applyProtection="0">
      <alignment horizontal="left" vertical="center" wrapText="1" justifyLastLine="1"/>
    </xf>
    <xf numFmtId="166" fontId="4" fillId="0" borderId="0" applyFont="0" applyFill="0" applyBorder="0" applyAlignment="0" applyProtection="0"/>
    <xf numFmtId="0" fontId="34" fillId="0" borderId="33" applyNumberFormat="0" applyProtection="0">
      <alignment horizontal="left" vertical="center" wrapText="1"/>
    </xf>
    <xf numFmtId="0" fontId="34" fillId="0" borderId="33" applyNumberFormat="0" applyProtection="0">
      <alignment horizontal="left" vertical="center" wrapText="1"/>
    </xf>
    <xf numFmtId="0" fontId="37" fillId="0" borderId="33" applyNumberFormat="0" applyProtection="0">
      <alignment horizontal="left" vertical="center" wrapText="1"/>
    </xf>
    <xf numFmtId="4" fontId="40" fillId="0" borderId="32" applyNumberFormat="0" applyProtection="0">
      <alignment horizontal="right" vertical="center"/>
    </xf>
    <xf numFmtId="0" fontId="6" fillId="3" borderId="33" applyNumberFormat="0" applyProtection="0">
      <alignment horizontal="left" vertical="center" indent="1"/>
    </xf>
    <xf numFmtId="0" fontId="45" fillId="0" borderId="0"/>
  </cellStyleXfs>
  <cellXfs count="271">
    <xf numFmtId="0" fontId="0" fillId="0" borderId="0" xfId="0"/>
    <xf numFmtId="4" fontId="5" fillId="2" borderId="3" xfId="3" applyNumberFormat="1" applyFont="1" applyFill="1" applyBorder="1" applyAlignment="1">
      <alignment horizontal="center" vertical="center" wrapText="1" justifyLastLine="1"/>
    </xf>
    <xf numFmtId="1" fontId="7" fillId="2" borderId="1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164" fontId="10" fillId="0" borderId="0" xfId="0" applyNumberFormat="1" applyFont="1"/>
    <xf numFmtId="4" fontId="5" fillId="2" borderId="5" xfId="3" applyNumberFormat="1" applyFont="1" applyFill="1" applyBorder="1" applyAlignment="1">
      <alignment horizontal="center" vertical="center" wrapText="1" justifyLastLine="1"/>
    </xf>
    <xf numFmtId="1" fontId="7" fillId="2" borderId="6" xfId="2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3" fontId="13" fillId="0" borderId="4" xfId="2" applyNumberFormat="1" applyFont="1" applyBorder="1" applyAlignment="1">
      <alignment horizontal="center" vertical="center" wrapText="1" justifyLastLine="1"/>
    </xf>
    <xf numFmtId="3" fontId="13" fillId="0" borderId="1" xfId="2" applyNumberFormat="1" applyFont="1" applyBorder="1" applyAlignment="1">
      <alignment horizontal="center" vertical="center" wrapText="1" justifyLastLine="1"/>
    </xf>
    <xf numFmtId="1" fontId="13" fillId="0" borderId="1" xfId="2" applyNumberFormat="1" applyFont="1" applyBorder="1" applyAlignment="1">
      <alignment horizontal="center" vertical="center"/>
    </xf>
    <xf numFmtId="1" fontId="13" fillId="0" borderId="6" xfId="2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 wrapText="1"/>
    </xf>
    <xf numFmtId="4" fontId="17" fillId="0" borderId="7" xfId="1" applyNumberFormat="1" applyFont="1" applyBorder="1" applyAlignment="1">
      <alignment horizontal="right" vertical="center"/>
    </xf>
    <xf numFmtId="4" fontId="18" fillId="0" borderId="8" xfId="1" quotePrefix="1" applyNumberFormat="1" applyFont="1" applyBorder="1" applyAlignment="1">
      <alignment horizontal="center" vertical="center" wrapText="1"/>
    </xf>
    <xf numFmtId="4" fontId="19" fillId="6" borderId="8" xfId="1" applyNumberFormat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vertical="center"/>
    </xf>
    <xf numFmtId="0" fontId="6" fillId="7" borderId="4" xfId="1" applyFont="1" applyFill="1" applyBorder="1" applyAlignment="1">
      <alignment horizontal="left" vertical="center"/>
    </xf>
    <xf numFmtId="0" fontId="20" fillId="0" borderId="0" xfId="1" applyFont="1" applyAlignment="1">
      <alignment horizontal="center" vertical="center" wrapText="1"/>
    </xf>
    <xf numFmtId="4" fontId="21" fillId="0" borderId="0" xfId="1" applyNumberFormat="1" applyFont="1"/>
    <xf numFmtId="4" fontId="18" fillId="6" borderId="8" xfId="1" applyNumberFormat="1" applyFont="1" applyFill="1" applyBorder="1" applyAlignment="1">
      <alignment horizontal="center" vertical="center" wrapText="1"/>
    </xf>
    <xf numFmtId="2" fontId="6" fillId="0" borderId="8" xfId="1" applyNumberFormat="1" applyFont="1" applyBorder="1" applyAlignment="1">
      <alignment horizontal="center" vertical="center" wrapText="1"/>
    </xf>
    <xf numFmtId="2" fontId="6" fillId="7" borderId="8" xfId="1" applyNumberFormat="1" applyFont="1" applyFill="1" applyBorder="1" applyAlignment="1">
      <alignment horizontal="center" vertical="center"/>
    </xf>
    <xf numFmtId="0" fontId="5" fillId="2" borderId="3" xfId="3" applyNumberFormat="1" applyFont="1" applyFill="1" applyBorder="1" applyAlignment="1">
      <alignment horizontal="center" vertical="center" wrapText="1" justifyLastLine="1"/>
    </xf>
    <xf numFmtId="0" fontId="5" fillId="2" borderId="5" xfId="3" applyNumberFormat="1" applyFont="1" applyFill="1" applyBorder="1" applyAlignment="1">
      <alignment horizontal="center" vertical="center" wrapText="1" justifyLastLine="1"/>
    </xf>
    <xf numFmtId="0" fontId="7" fillId="2" borderId="3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 justifyLastLine="1"/>
    </xf>
    <xf numFmtId="0" fontId="13" fillId="0" borderId="1" xfId="2" applyFont="1" applyBorder="1" applyAlignment="1">
      <alignment horizontal="center" vertical="center" wrapText="1" justifyLastLine="1"/>
    </xf>
    <xf numFmtId="0" fontId="13" fillId="0" borderId="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1" fillId="0" borderId="0" xfId="5" applyNumberFormat="1" applyFont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 justifyLastLine="1"/>
    </xf>
    <xf numFmtId="0" fontId="5" fillId="2" borderId="5" xfId="5" applyNumberFormat="1" applyFont="1" applyFill="1" applyBorder="1" applyAlignment="1">
      <alignment horizontal="center" vertical="center" wrapText="1" justifyLastLine="1"/>
    </xf>
    <xf numFmtId="0" fontId="7" fillId="2" borderId="3" xfId="5" applyNumberFormat="1" applyFont="1" applyFill="1" applyBorder="1" applyAlignment="1">
      <alignment horizontal="center" vertical="center"/>
    </xf>
    <xf numFmtId="0" fontId="7" fillId="2" borderId="5" xfId="5" applyNumberFormat="1" applyFont="1" applyFill="1" applyBorder="1" applyAlignment="1">
      <alignment horizontal="center" vertical="center"/>
    </xf>
    <xf numFmtId="0" fontId="13" fillId="0" borderId="1" xfId="5" applyNumberFormat="1" applyFont="1" applyBorder="1" applyAlignment="1">
      <alignment horizontal="center" vertical="center"/>
    </xf>
    <xf numFmtId="0" fontId="13" fillId="0" borderId="6" xfId="5" applyNumberFormat="1" applyFont="1" applyBorder="1" applyAlignment="1">
      <alignment horizontal="center" vertical="center"/>
    </xf>
    <xf numFmtId="0" fontId="24" fillId="8" borderId="20" xfId="0" applyFont="1" applyFill="1" applyBorder="1" applyAlignment="1">
      <alignment horizontal="left" indent="2"/>
    </xf>
    <xf numFmtId="0" fontId="25" fillId="8" borderId="21" xfId="0" applyFont="1" applyFill="1" applyBorder="1" applyAlignment="1">
      <alignment horizontal="center"/>
    </xf>
    <xf numFmtId="0" fontId="22" fillId="8" borderId="21" xfId="6" applyFill="1" applyBorder="1" applyAlignment="1">
      <alignment horizontal="center"/>
    </xf>
    <xf numFmtId="17" fontId="25" fillId="8" borderId="21" xfId="0" quotePrefix="1" applyNumberFormat="1" applyFont="1" applyFill="1" applyBorder="1" applyAlignment="1">
      <alignment horizontal="center"/>
    </xf>
    <xf numFmtId="0" fontId="0" fillId="8" borderId="22" xfId="0" applyFill="1" applyBorder="1"/>
    <xf numFmtId="0" fontId="0" fillId="8" borderId="23" xfId="0" applyFill="1" applyBorder="1"/>
    <xf numFmtId="0" fontId="0" fillId="6" borderId="0" xfId="0" applyFill="1"/>
    <xf numFmtId="14" fontId="0" fillId="11" borderId="21" xfId="0" applyNumberFormat="1" applyFill="1" applyBorder="1" applyAlignment="1">
      <alignment horizontal="center"/>
    </xf>
    <xf numFmtId="0" fontId="26" fillId="0" borderId="0" xfId="0" applyFont="1"/>
    <xf numFmtId="0" fontId="27" fillId="0" borderId="0" xfId="1" applyFont="1" applyAlignment="1">
      <alignment horizontal="center" vertical="center" wrapText="1"/>
    </xf>
    <xf numFmtId="4" fontId="27" fillId="0" borderId="0" xfId="1" applyNumberFormat="1" applyFont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28" fillId="0" borderId="0" xfId="5" applyNumberFormat="1" applyFont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vertical="center"/>
    </xf>
    <xf numFmtId="164" fontId="29" fillId="0" borderId="0" xfId="0" applyNumberFormat="1" applyFont="1" applyAlignment="1">
      <alignment vertical="center"/>
    </xf>
    <xf numFmtId="2" fontId="2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2" fontId="10" fillId="0" borderId="0" xfId="5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vertical="center"/>
    </xf>
    <xf numFmtId="3" fontId="9" fillId="5" borderId="9" xfId="2" applyNumberFormat="1" applyFont="1" applyFill="1" applyBorder="1" applyAlignment="1">
      <alignment horizontal="center" vertical="center" wrapText="1" justifyLastLine="1"/>
    </xf>
    <xf numFmtId="164" fontId="9" fillId="5" borderId="11" xfId="2" applyNumberFormat="1" applyFont="1" applyFill="1" applyBorder="1" applyAlignment="1">
      <alignment horizontal="center" vertical="center"/>
    </xf>
    <xf numFmtId="2" fontId="9" fillId="5" borderId="11" xfId="5" applyNumberFormat="1" applyFont="1" applyFill="1" applyBorder="1" applyAlignment="1">
      <alignment horizontal="center" vertical="center"/>
    </xf>
    <xf numFmtId="2" fontId="9" fillId="5" borderId="10" xfId="5" applyNumberFormat="1" applyFont="1" applyFill="1" applyBorder="1" applyAlignment="1">
      <alignment horizontal="center" vertical="center"/>
    </xf>
    <xf numFmtId="0" fontId="24" fillId="11" borderId="20" xfId="0" applyFont="1" applyFill="1" applyBorder="1"/>
    <xf numFmtId="0" fontId="1" fillId="8" borderId="21" xfId="0" applyFont="1" applyFill="1" applyBorder="1" applyAlignment="1">
      <alignment horizontal="center"/>
    </xf>
    <xf numFmtId="17" fontId="1" fillId="8" borderId="21" xfId="0" quotePrefix="1" applyNumberFormat="1" applyFont="1" applyFill="1" applyBorder="1" applyAlignment="1">
      <alignment horizontal="center"/>
    </xf>
    <xf numFmtId="43" fontId="14" fillId="0" borderId="0" xfId="7" applyFont="1" applyAlignment="1">
      <alignment horizontal="center" vertical="center" wrapText="1"/>
    </xf>
    <xf numFmtId="43" fontId="16" fillId="0" borderId="7" xfId="7" applyFont="1" applyBorder="1" applyAlignment="1">
      <alignment horizontal="center" vertical="center" wrapText="1"/>
    </xf>
    <xf numFmtId="43" fontId="12" fillId="0" borderId="7" xfId="7" applyFont="1" applyBorder="1" applyAlignment="1">
      <alignment horizontal="center" vertical="center"/>
    </xf>
    <xf numFmtId="43" fontId="15" fillId="0" borderId="7" xfId="7" applyFont="1" applyBorder="1" applyAlignment="1">
      <alignment horizontal="center" vertical="center" wrapText="1"/>
    </xf>
    <xf numFmtId="43" fontId="18" fillId="0" borderId="8" xfId="7" quotePrefix="1" applyFont="1" applyBorder="1" applyAlignment="1">
      <alignment horizontal="center" vertical="center" wrapText="1"/>
    </xf>
    <xf numFmtId="43" fontId="20" fillId="0" borderId="0" xfId="7" applyFont="1" applyAlignment="1">
      <alignment horizontal="center" vertical="center" wrapText="1"/>
    </xf>
    <xf numFmtId="43" fontId="0" fillId="0" borderId="0" xfId="7" applyFont="1"/>
    <xf numFmtId="3" fontId="5" fillId="5" borderId="9" xfId="2" applyNumberFormat="1" applyFont="1" applyFill="1" applyBorder="1" applyAlignment="1">
      <alignment horizontal="center" vertical="center" wrapText="1" justifyLastLine="1"/>
    </xf>
    <xf numFmtId="3" fontId="5" fillId="5" borderId="11" xfId="2" applyNumberFormat="1" applyFont="1" applyFill="1" applyBorder="1" applyAlignment="1">
      <alignment horizontal="left" vertical="center" wrapText="1" justifyLastLine="1"/>
    </xf>
    <xf numFmtId="164" fontId="5" fillId="5" borderId="11" xfId="2" applyNumberFormat="1" applyFont="1" applyFill="1" applyBorder="1" applyAlignment="1">
      <alignment horizontal="center" vertical="center"/>
    </xf>
    <xf numFmtId="2" fontId="5" fillId="5" borderId="11" xfId="2" applyNumberFormat="1" applyFont="1" applyFill="1" applyBorder="1" applyAlignment="1">
      <alignment horizontal="center" vertical="center"/>
    </xf>
    <xf numFmtId="2" fontId="5" fillId="5" borderId="10" xfId="2" applyNumberFormat="1" applyFont="1" applyFill="1" applyBorder="1" applyAlignment="1">
      <alignment horizontal="center" vertical="center"/>
    </xf>
    <xf numFmtId="0" fontId="30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4" fontId="32" fillId="2" borderId="3" xfId="3" applyNumberFormat="1" applyFont="1" applyFill="1" applyBorder="1" applyAlignment="1">
      <alignment horizontal="center" vertical="center" wrapText="1" justifyLastLine="1"/>
    </xf>
    <xf numFmtId="1" fontId="33" fillId="2" borderId="1" xfId="2" applyNumberFormat="1" applyFont="1" applyFill="1" applyBorder="1" applyAlignment="1">
      <alignment horizontal="center" vertical="center"/>
    </xf>
    <xf numFmtId="164" fontId="32" fillId="5" borderId="11" xfId="2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164" fontId="35" fillId="0" borderId="0" xfId="0" applyNumberFormat="1" applyFont="1" applyAlignment="1">
      <alignment vertical="center"/>
    </xf>
    <xf numFmtId="164" fontId="35" fillId="6" borderId="0" xfId="0" applyNumberFormat="1" applyFont="1" applyFill="1" applyAlignment="1">
      <alignment vertical="center"/>
    </xf>
    <xf numFmtId="164" fontId="10" fillId="6" borderId="0" xfId="0" applyNumberFormat="1" applyFont="1" applyFill="1" applyAlignment="1">
      <alignment vertical="center"/>
    </xf>
    <xf numFmtId="164" fontId="35" fillId="12" borderId="0" xfId="0" applyNumberFormat="1" applyFont="1" applyFill="1" applyAlignment="1">
      <alignment vertical="center"/>
    </xf>
    <xf numFmtId="164" fontId="10" fillId="12" borderId="0" xfId="0" applyNumberFormat="1" applyFont="1" applyFill="1" applyAlignment="1">
      <alignment vertical="center"/>
    </xf>
    <xf numFmtId="0" fontId="36" fillId="0" borderId="0" xfId="1" applyFont="1" applyAlignment="1">
      <alignment horizontal="center" vertical="center" wrapText="1"/>
    </xf>
    <xf numFmtId="0" fontId="33" fillId="2" borderId="3" xfId="2" applyFont="1" applyFill="1" applyBorder="1" applyAlignment="1">
      <alignment horizontal="center" vertical="center"/>
    </xf>
    <xf numFmtId="164" fontId="34" fillId="5" borderId="11" xfId="2" applyNumberFormat="1" applyFont="1" applyFill="1" applyBorder="1" applyAlignment="1">
      <alignment horizontal="center" vertical="center"/>
    </xf>
    <xf numFmtId="164" fontId="37" fillId="0" borderId="0" xfId="0" applyNumberFormat="1" applyFont="1" applyAlignment="1">
      <alignment vertical="center"/>
    </xf>
    <xf numFmtId="0" fontId="37" fillId="0" borderId="0" xfId="8" applyFont="1"/>
    <xf numFmtId="0" fontId="38" fillId="0" borderId="0" xfId="1" applyFont="1" applyAlignment="1">
      <alignment horizontal="center" vertical="center" wrapText="1"/>
    </xf>
    <xf numFmtId="1" fontId="34" fillId="13" borderId="1" xfId="2" applyNumberFormat="1" applyFont="1" applyFill="1" applyBorder="1" applyAlignment="1">
      <alignment horizontal="center" vertical="center"/>
    </xf>
    <xf numFmtId="0" fontId="41" fillId="0" borderId="0" xfId="0" quotePrefix="1" applyFont="1" applyAlignment="1">
      <alignment horizontal="left" vertical="center"/>
    </xf>
    <xf numFmtId="0" fontId="42" fillId="0" borderId="0" xfId="0" quotePrefix="1" applyFont="1" applyAlignment="1">
      <alignment horizontal="center" vertical="center"/>
    </xf>
    <xf numFmtId="0" fontId="41" fillId="0" borderId="0" xfId="0" applyFont="1"/>
    <xf numFmtId="0" fontId="43" fillId="0" borderId="0" xfId="0" applyFont="1"/>
    <xf numFmtId="0" fontId="34" fillId="14" borderId="0" xfId="8" applyFont="1" applyFill="1" applyAlignment="1">
      <alignment horizontal="left" wrapText="1"/>
    </xf>
    <xf numFmtId="2" fontId="34" fillId="14" borderId="0" xfId="10" applyNumberFormat="1" applyFont="1" applyFill="1" applyBorder="1" applyAlignment="1" applyProtection="1">
      <alignment horizontal="right"/>
    </xf>
    <xf numFmtId="0" fontId="34" fillId="15" borderId="0" xfId="8" applyFont="1" applyFill="1" applyAlignment="1">
      <alignment horizontal="left" wrapText="1"/>
    </xf>
    <xf numFmtId="2" fontId="34" fillId="15" borderId="0" xfId="10" applyNumberFormat="1" applyFont="1" applyFill="1" applyBorder="1" applyAlignment="1" applyProtection="1">
      <alignment horizontal="right"/>
    </xf>
    <xf numFmtId="0" fontId="34" fillId="8" borderId="0" xfId="8" applyFont="1" applyFill="1" applyAlignment="1">
      <alignment horizontal="left" wrapText="1"/>
    </xf>
    <xf numFmtId="2" fontId="34" fillId="8" borderId="0" xfId="10" applyNumberFormat="1" applyFont="1" applyFill="1" applyBorder="1" applyAlignment="1" applyProtection="1">
      <alignment horizontal="right"/>
    </xf>
    <xf numFmtId="0" fontId="34" fillId="15" borderId="0" xfId="13" quotePrefix="1" applyFont="1" applyFill="1" applyBorder="1" applyAlignment="1">
      <alignment horizontal="left" vertical="center" wrapText="1"/>
    </xf>
    <xf numFmtId="0" fontId="44" fillId="0" borderId="0" xfId="0" applyFont="1"/>
    <xf numFmtId="0" fontId="37" fillId="0" borderId="0" xfId="13" quotePrefix="1" applyBorder="1" applyAlignment="1">
      <alignment horizontal="right" vertical="center"/>
    </xf>
    <xf numFmtId="0" fontId="37" fillId="0" borderId="0" xfId="13" quotePrefix="1" applyBorder="1">
      <alignment horizontal="left" vertical="center" wrapText="1"/>
    </xf>
    <xf numFmtId="0" fontId="34" fillId="12" borderId="0" xfId="8" applyFont="1" applyFill="1" applyAlignment="1">
      <alignment horizontal="left" wrapText="1"/>
    </xf>
    <xf numFmtId="0" fontId="37" fillId="0" borderId="0" xfId="13" quotePrefix="1" applyNumberFormat="1" applyBorder="1" applyAlignment="1">
      <alignment horizontal="right" vertical="center"/>
    </xf>
    <xf numFmtId="2" fontId="39" fillId="0" borderId="0" xfId="1" applyNumberFormat="1" applyFont="1" applyAlignment="1">
      <alignment horizontal="right" vertical="center" wrapText="1"/>
    </xf>
    <xf numFmtId="2" fontId="38" fillId="15" borderId="0" xfId="4" applyNumberFormat="1" applyFont="1" applyFill="1" applyBorder="1" applyAlignment="1">
      <alignment horizontal="right" vertical="center"/>
    </xf>
    <xf numFmtId="2" fontId="39" fillId="0" borderId="0" xfId="4" applyNumberFormat="1" applyFont="1" applyFill="1" applyBorder="1" applyAlignment="1">
      <alignment horizontal="right" vertical="center"/>
    </xf>
    <xf numFmtId="2" fontId="39" fillId="0" borderId="0" xfId="14" applyNumberFormat="1" applyFont="1" applyBorder="1" applyAlignment="1">
      <alignment horizontal="right" vertical="center"/>
    </xf>
    <xf numFmtId="2" fontId="42" fillId="0" borderId="0" xfId="0" quotePrefix="1" applyNumberFormat="1" applyFont="1" applyAlignment="1">
      <alignment horizontal="right" vertical="center"/>
    </xf>
    <xf numFmtId="2" fontId="34" fillId="12" borderId="0" xfId="10" applyNumberFormat="1" applyFont="1" applyFill="1" applyBorder="1" applyAlignment="1" applyProtection="1">
      <alignment horizontal="right"/>
    </xf>
    <xf numFmtId="2" fontId="0" fillId="0" borderId="0" xfId="0" applyNumberFormat="1" applyAlignment="1">
      <alignment horizontal="right"/>
    </xf>
    <xf numFmtId="43" fontId="38" fillId="0" borderId="0" xfId="7" applyFont="1" applyAlignment="1">
      <alignment horizontal="center" vertical="center" wrapText="1"/>
    </xf>
    <xf numFmtId="43" fontId="39" fillId="0" borderId="0" xfId="7" applyFont="1" applyAlignment="1">
      <alignment vertical="center" wrapText="1"/>
    </xf>
    <xf numFmtId="43" fontId="42" fillId="0" borderId="0" xfId="7" quotePrefix="1" applyFont="1" applyAlignment="1">
      <alignment horizontal="center" vertical="center"/>
    </xf>
    <xf numFmtId="43" fontId="34" fillId="14" borderId="0" xfId="7" applyFont="1" applyFill="1" applyBorder="1" applyAlignment="1" applyProtection="1">
      <alignment horizontal="right"/>
    </xf>
    <xf numFmtId="43" fontId="34" fillId="15" borderId="0" xfId="7" applyFont="1" applyFill="1" applyBorder="1" applyAlignment="1" applyProtection="1">
      <alignment horizontal="right"/>
    </xf>
    <xf numFmtId="43" fontId="38" fillId="15" borderId="0" xfId="7" applyFont="1" applyFill="1" applyBorder="1" applyAlignment="1">
      <alignment vertical="center"/>
    </xf>
    <xf numFmtId="43" fontId="34" fillId="8" borderId="0" xfId="7" applyFont="1" applyFill="1" applyBorder="1" applyAlignment="1" applyProtection="1">
      <alignment horizontal="right"/>
    </xf>
    <xf numFmtId="43" fontId="34" fillId="12" borderId="0" xfId="7" applyFont="1" applyFill="1" applyBorder="1" applyAlignment="1" applyProtection="1">
      <alignment horizontal="right"/>
    </xf>
    <xf numFmtId="43" fontId="39" fillId="0" borderId="0" xfId="7" applyFont="1" applyFill="1" applyBorder="1" applyAlignment="1">
      <alignment vertical="center"/>
    </xf>
    <xf numFmtId="43" fontId="39" fillId="0" borderId="0" xfId="7" applyFont="1" applyBorder="1" applyAlignment="1">
      <alignment horizontal="right" vertical="center"/>
    </xf>
    <xf numFmtId="43" fontId="39" fillId="0" borderId="0" xfId="7" applyFont="1" applyFill="1" applyBorder="1" applyAlignment="1">
      <alignment horizontal="right" vertical="center"/>
    </xf>
    <xf numFmtId="43" fontId="34" fillId="13" borderId="1" xfId="7" applyFont="1" applyFill="1" applyBorder="1" applyAlignment="1">
      <alignment horizontal="center" vertical="center" wrapText="1" justifyLastLine="1"/>
    </xf>
    <xf numFmtId="2" fontId="34" fillId="13" borderId="1" xfId="3" applyNumberFormat="1" applyFont="1" applyFill="1" applyBorder="1" applyAlignment="1">
      <alignment horizontal="center" vertical="center" wrapText="1" justifyLastLine="1"/>
    </xf>
    <xf numFmtId="0" fontId="37" fillId="0" borderId="0" xfId="8" applyFont="1" applyAlignment="1">
      <alignment vertical="center"/>
    </xf>
    <xf numFmtId="0" fontId="27" fillId="0" borderId="0" xfId="1" applyFont="1" applyAlignment="1">
      <alignment horizontal="center" vertical="center" wrapText="1"/>
    </xf>
    <xf numFmtId="0" fontId="19" fillId="6" borderId="8" xfId="7" applyNumberFormat="1" applyFont="1" applyFill="1" applyBorder="1" applyAlignment="1">
      <alignment horizontal="center" vertical="center" wrapText="1"/>
    </xf>
    <xf numFmtId="4" fontId="5" fillId="2" borderId="34" xfId="15" applyNumberFormat="1" applyFont="1" applyFill="1" applyBorder="1" applyAlignment="1">
      <alignment horizontal="center" vertical="center" wrapText="1" justifyLastLine="1"/>
    </xf>
    <xf numFmtId="0" fontId="5" fillId="2" borderId="34" xfId="15" applyNumberFormat="1" applyFont="1" applyFill="1" applyBorder="1" applyAlignment="1">
      <alignment horizontal="center" vertical="center" wrapText="1" justifyLastLine="1"/>
    </xf>
    <xf numFmtId="0" fontId="5" fillId="2" borderId="35" xfId="15" applyNumberFormat="1" applyFont="1" applyFill="1" applyBorder="1" applyAlignment="1">
      <alignment horizontal="center" vertical="center" wrapText="1" justifyLastLine="1"/>
    </xf>
    <xf numFmtId="0" fontId="7" fillId="2" borderId="34" xfId="2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/>
    </xf>
    <xf numFmtId="167" fontId="6" fillId="0" borderId="8" xfId="7" applyNumberFormat="1" applyFont="1" applyBorder="1" applyAlignment="1">
      <alignment vertical="center" wrapText="1"/>
    </xf>
    <xf numFmtId="167" fontId="6" fillId="7" borderId="8" xfId="7" applyNumberFormat="1" applyFont="1" applyFill="1" applyBorder="1" applyAlignment="1">
      <alignment vertical="center"/>
    </xf>
    <xf numFmtId="167" fontId="6" fillId="7" borderId="8" xfId="7" applyNumberFormat="1" applyFont="1" applyFill="1" applyBorder="1" applyAlignment="1">
      <alignment vertical="center" wrapText="1"/>
    </xf>
    <xf numFmtId="167" fontId="6" fillId="0" borderId="8" xfId="7" applyNumberFormat="1" applyFont="1" applyBorder="1" applyAlignment="1">
      <alignment horizontal="right" vertical="center" wrapText="1"/>
    </xf>
    <xf numFmtId="167" fontId="6" fillId="7" borderId="8" xfId="7" applyNumberFormat="1" applyFont="1" applyFill="1" applyBorder="1" applyAlignment="1">
      <alignment horizontal="right" vertical="center"/>
    </xf>
    <xf numFmtId="0" fontId="10" fillId="0" borderId="0" xfId="0" applyNumberFormat="1" applyFont="1"/>
    <xf numFmtId="43" fontId="10" fillId="0" borderId="0" xfId="7" applyFont="1"/>
    <xf numFmtId="43" fontId="10" fillId="0" borderId="0" xfId="7" applyNumberFormat="1" applyFont="1"/>
    <xf numFmtId="0" fontId="11" fillId="0" borderId="0" xfId="1" applyFont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28" fillId="0" borderId="0" xfId="1" applyFont="1" applyAlignment="1">
      <alignment horizontal="center" vertical="center"/>
    </xf>
    <xf numFmtId="0" fontId="13" fillId="0" borderId="1" xfId="2" applyFont="1" applyBorder="1" applyAlignment="1">
      <alignment horizontal="center" vertical="center" justifyLastLine="1"/>
    </xf>
    <xf numFmtId="3" fontId="9" fillId="5" borderId="11" xfId="2" applyNumberFormat="1" applyFont="1" applyFill="1" applyBorder="1" applyAlignment="1">
      <alignment horizontal="left" vertical="center" justifyLastLine="1"/>
    </xf>
    <xf numFmtId="0" fontId="10" fillId="0" borderId="0" xfId="0" applyNumberFormat="1" applyFont="1" applyAlignment="1"/>
    <xf numFmtId="43" fontId="29" fillId="0" borderId="0" xfId="7" applyFont="1"/>
    <xf numFmtId="0" fontId="46" fillId="0" borderId="0" xfId="16" applyFont="1" applyAlignment="1">
      <alignment horizontal="center" vertical="center" wrapText="1"/>
    </xf>
    <xf numFmtId="0" fontId="41" fillId="0" borderId="0" xfId="16" applyFont="1"/>
    <xf numFmtId="0" fontId="43" fillId="0" borderId="0" xfId="16" applyFont="1"/>
    <xf numFmtId="0" fontId="45" fillId="0" borderId="0" xfId="16"/>
    <xf numFmtId="0" fontId="48" fillId="0" borderId="0" xfId="16" applyFont="1" applyAlignment="1">
      <alignment vertical="center" wrapText="1"/>
    </xf>
    <xf numFmtId="0" fontId="47" fillId="0" borderId="0" xfId="16" applyFont="1" applyAlignment="1">
      <alignment vertical="center" wrapText="1"/>
    </xf>
    <xf numFmtId="0" fontId="43" fillId="0" borderId="0" xfId="16" applyFont="1" applyAlignment="1">
      <alignment horizontal="center" vertical="center"/>
    </xf>
    <xf numFmtId="1" fontId="51" fillId="16" borderId="36" xfId="16" applyNumberFormat="1" applyFont="1" applyFill="1" applyBorder="1" applyAlignment="1">
      <alignment horizontal="center" vertical="center"/>
    </xf>
    <xf numFmtId="0" fontId="52" fillId="0" borderId="0" xfId="16" applyFont="1" applyAlignment="1">
      <alignment horizontal="center" vertical="center"/>
    </xf>
    <xf numFmtId="0" fontId="53" fillId="0" borderId="0" xfId="16" quotePrefix="1" applyFont="1" applyAlignment="1">
      <alignment horizontal="left" vertical="center"/>
    </xf>
    <xf numFmtId="0" fontId="54" fillId="0" borderId="0" xfId="16" quotePrefix="1" applyFont="1" applyAlignment="1">
      <alignment horizontal="center" vertical="center"/>
    </xf>
    <xf numFmtId="0" fontId="52" fillId="17" borderId="0" xfId="16" applyFont="1" applyFill="1" applyAlignment="1">
      <alignment horizontal="center" vertical="center"/>
    </xf>
    <xf numFmtId="3" fontId="55" fillId="17" borderId="0" xfId="16" applyNumberFormat="1" applyFont="1" applyFill="1" applyAlignment="1">
      <alignment vertical="top" wrapText="1"/>
    </xf>
    <xf numFmtId="4" fontId="56" fillId="17" borderId="0" xfId="16" applyNumberFormat="1" applyFont="1" applyFill="1" applyAlignment="1">
      <alignment vertical="center"/>
    </xf>
    <xf numFmtId="0" fontId="55" fillId="18" borderId="0" xfId="16" quotePrefix="1" applyFont="1" applyFill="1" applyAlignment="1">
      <alignment horizontal="left" vertical="center" wrapText="1"/>
    </xf>
    <xf numFmtId="4" fontId="57" fillId="18" borderId="0" xfId="16" applyNumberFormat="1" applyFont="1" applyFill="1" applyAlignment="1">
      <alignment horizontal="right" vertical="center"/>
    </xf>
    <xf numFmtId="0" fontId="53" fillId="0" borderId="0" xfId="16" applyFont="1"/>
    <xf numFmtId="0" fontId="55" fillId="0" borderId="0" xfId="16" applyFont="1"/>
    <xf numFmtId="0" fontId="43" fillId="0" borderId="0" xfId="16" quotePrefix="1" applyFont="1" applyAlignment="1">
      <alignment horizontal="left" vertical="center" wrapText="1"/>
    </xf>
    <xf numFmtId="4" fontId="58" fillId="0" borderId="0" xfId="16" applyNumberFormat="1" applyFont="1" applyAlignment="1">
      <alignment horizontal="right" vertical="center"/>
    </xf>
    <xf numFmtId="3" fontId="57" fillId="18" borderId="0" xfId="16" applyNumberFormat="1" applyFont="1" applyFill="1" applyAlignment="1">
      <alignment horizontal="right" vertical="center"/>
    </xf>
    <xf numFmtId="3" fontId="58" fillId="0" borderId="0" xfId="16" applyNumberFormat="1" applyFont="1" applyAlignment="1">
      <alignment horizontal="right" vertical="center"/>
    </xf>
    <xf numFmtId="0" fontId="55" fillId="0" borderId="0" xfId="16" applyFont="1" applyAlignment="1">
      <alignment horizontal="left" vertical="center" wrapText="1"/>
    </xf>
    <xf numFmtId="4" fontId="57" fillId="0" borderId="0" xfId="16" applyNumberFormat="1" applyFont="1" applyAlignment="1">
      <alignment horizontal="right" vertical="center"/>
    </xf>
    <xf numFmtId="3" fontId="57" fillId="0" borderId="0" xfId="16" applyNumberFormat="1" applyFont="1" applyAlignment="1">
      <alignment horizontal="right" vertical="center"/>
    </xf>
    <xf numFmtId="0" fontId="43" fillId="0" borderId="0" xfId="16" applyFont="1" applyAlignment="1">
      <alignment horizontal="left" vertical="center" wrapText="1"/>
    </xf>
    <xf numFmtId="4" fontId="56" fillId="0" borderId="0" xfId="16" applyNumberFormat="1" applyFont="1" applyAlignment="1">
      <alignment vertical="center"/>
    </xf>
    <xf numFmtId="3" fontId="56" fillId="0" borderId="0" xfId="16" applyNumberFormat="1" applyFont="1" applyAlignment="1">
      <alignment vertical="center"/>
    </xf>
    <xf numFmtId="0" fontId="43" fillId="0" borderId="0" xfId="16" applyFont="1" applyAlignment="1">
      <alignment wrapText="1"/>
    </xf>
    <xf numFmtId="4" fontId="43" fillId="0" borderId="0" xfId="16" applyNumberFormat="1" applyFont="1"/>
    <xf numFmtId="3" fontId="43" fillId="0" borderId="0" xfId="16" applyNumberFormat="1" applyFont="1"/>
    <xf numFmtId="0" fontId="37" fillId="0" borderId="0" xfId="13" quotePrefix="1" applyNumberFormat="1" applyBorder="1" applyAlignment="1">
      <alignment horizontal="center" vertical="center" wrapText="1"/>
    </xf>
    <xf numFmtId="0" fontId="34" fillId="8" borderId="0" xfId="9" quotePrefix="1" applyFill="1" applyBorder="1" applyAlignment="1">
      <alignment horizontal="left" vertical="center" wrapText="1" justifyLastLine="1"/>
    </xf>
    <xf numFmtId="0" fontId="34" fillId="12" borderId="0" xfId="13" quotePrefix="1" applyNumberFormat="1" applyFont="1" applyFill="1" applyBorder="1" applyAlignment="1">
      <alignment horizontal="left" vertical="center" wrapText="1"/>
    </xf>
    <xf numFmtId="0" fontId="37" fillId="0" borderId="0" xfId="13" quotePrefix="1" applyNumberFormat="1" applyBorder="1" applyAlignment="1">
      <alignment horizontal="right" vertical="center" wrapText="1"/>
    </xf>
    <xf numFmtId="0" fontId="38" fillId="0" borderId="0" xfId="1" applyFont="1" applyAlignment="1">
      <alignment horizontal="right" vertical="center" wrapText="1"/>
    </xf>
    <xf numFmtId="0" fontId="41" fillId="0" borderId="0" xfId="0" quotePrefix="1" applyFont="1" applyAlignment="1">
      <alignment horizontal="right" vertical="center"/>
    </xf>
    <xf numFmtId="0" fontId="0" fillId="0" borderId="0" xfId="0" applyAlignment="1">
      <alignment horizontal="right"/>
    </xf>
    <xf numFmtId="0" fontId="34" fillId="14" borderId="0" xfId="9" quotePrefix="1" applyFill="1" applyBorder="1" applyAlignment="1">
      <alignment horizontal="right" vertical="center" wrapText="1" justifyLastLine="1"/>
    </xf>
    <xf numFmtId="0" fontId="34" fillId="15" borderId="0" xfId="11" quotePrefix="1" applyNumberFormat="1" applyFill="1" applyBorder="1" applyAlignment="1">
      <alignment horizontal="left" vertical="center" wrapText="1"/>
    </xf>
    <xf numFmtId="0" fontId="34" fillId="15" borderId="0" xfId="12" quotePrefix="1" applyNumberFormat="1" applyFill="1" applyBorder="1" applyAlignment="1">
      <alignment horizontal="left" vertical="center" wrapText="1"/>
    </xf>
    <xf numFmtId="0" fontId="34" fillId="15" borderId="0" xfId="13" quotePrefix="1" applyNumberFormat="1" applyFont="1" applyFill="1" applyBorder="1" applyAlignment="1">
      <alignment horizontal="left" vertical="center" wrapText="1"/>
    </xf>
    <xf numFmtId="9" fontId="10" fillId="0" borderId="0" xfId="5" applyFont="1"/>
    <xf numFmtId="9" fontId="29" fillId="0" borderId="0" xfId="5" applyFont="1" applyAlignment="1">
      <alignment vertical="center"/>
    </xf>
    <xf numFmtId="0" fontId="49" fillId="0" borderId="0" xfId="0" applyFont="1"/>
    <xf numFmtId="165" fontId="49" fillId="0" borderId="0" xfId="0" applyNumberFormat="1" applyFont="1" applyAlignment="1">
      <alignment vertical="center"/>
    </xf>
    <xf numFmtId="2" fontId="49" fillId="0" borderId="0" xfId="0" applyNumberFormat="1" applyFont="1" applyAlignment="1">
      <alignment horizontal="center" vertical="center"/>
    </xf>
    <xf numFmtId="9" fontId="37" fillId="0" borderId="0" xfId="5" applyFont="1"/>
    <xf numFmtId="9" fontId="37" fillId="0" borderId="0" xfId="5" applyFont="1" applyAlignment="1">
      <alignment vertical="center"/>
    </xf>
    <xf numFmtId="9" fontId="42" fillId="0" borderId="0" xfId="5" quotePrefix="1" applyFont="1" applyAlignment="1">
      <alignment horizontal="center" vertical="center"/>
    </xf>
    <xf numFmtId="9" fontId="44" fillId="0" borderId="0" xfId="5" applyFont="1"/>
    <xf numFmtId="9" fontId="0" fillId="0" borderId="0" xfId="5" applyFont="1"/>
    <xf numFmtId="0" fontId="23" fillId="8" borderId="12" xfId="0" applyFont="1" applyFill="1" applyBorder="1" applyAlignment="1">
      <alignment horizontal="center" vertical="center"/>
    </xf>
    <xf numFmtId="0" fontId="23" fillId="8" borderId="13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24" fillId="9" borderId="16" xfId="0" applyFont="1" applyFill="1" applyBorder="1" applyAlignment="1">
      <alignment horizontal="center" vertical="center"/>
    </xf>
    <xf numFmtId="0" fontId="24" fillId="9" borderId="17" xfId="0" applyFont="1" applyFill="1" applyBorder="1" applyAlignment="1">
      <alignment horizontal="center" vertical="center"/>
    </xf>
    <xf numFmtId="0" fontId="24" fillId="9" borderId="18" xfId="0" applyFont="1" applyFill="1" applyBorder="1" applyAlignment="1">
      <alignment horizontal="center" vertical="center"/>
    </xf>
    <xf numFmtId="0" fontId="24" fillId="9" borderId="19" xfId="0" applyFont="1" applyFill="1" applyBorder="1" applyAlignment="1">
      <alignment horizontal="center" vertical="center"/>
    </xf>
    <xf numFmtId="0" fontId="23" fillId="11" borderId="24" xfId="0" applyFont="1" applyFill="1" applyBorder="1" applyAlignment="1">
      <alignment horizontal="center" vertical="center"/>
    </xf>
    <xf numFmtId="0" fontId="23" fillId="11" borderId="25" xfId="0" applyFont="1" applyFill="1" applyBorder="1" applyAlignment="1">
      <alignment horizontal="center" vertical="center"/>
    </xf>
    <xf numFmtId="0" fontId="23" fillId="11" borderId="26" xfId="0" applyFont="1" applyFill="1" applyBorder="1" applyAlignment="1">
      <alignment horizontal="center" vertical="center"/>
    </xf>
    <xf numFmtId="0" fontId="23" fillId="11" borderId="27" xfId="0" applyFont="1" applyFill="1" applyBorder="1" applyAlignment="1">
      <alignment horizontal="center" vertical="center"/>
    </xf>
    <xf numFmtId="0" fontId="24" fillId="10" borderId="28" xfId="0" applyFont="1" applyFill="1" applyBorder="1" applyAlignment="1">
      <alignment horizontal="center" vertical="center" wrapText="1"/>
    </xf>
    <xf numFmtId="0" fontId="24" fillId="10" borderId="29" xfId="0" applyFont="1" applyFill="1" applyBorder="1" applyAlignment="1">
      <alignment horizontal="center" vertical="center" wrapText="1"/>
    </xf>
    <xf numFmtId="0" fontId="24" fillId="10" borderId="20" xfId="0" applyFont="1" applyFill="1" applyBorder="1" applyAlignment="1">
      <alignment horizontal="center" vertical="center" wrapText="1"/>
    </xf>
    <xf numFmtId="0" fontId="24" fillId="10" borderId="21" xfId="0" applyFont="1" applyFill="1" applyBorder="1" applyAlignment="1">
      <alignment horizontal="center" vertical="center" wrapText="1"/>
    </xf>
    <xf numFmtId="0" fontId="0" fillId="11" borderId="30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6" fillId="7" borderId="4" xfId="1" quotePrefix="1" applyFont="1" applyFill="1" applyBorder="1" applyAlignment="1">
      <alignment horizontal="left" vertical="center" wrapText="1"/>
    </xf>
    <xf numFmtId="0" fontId="6" fillId="7" borderId="1" xfId="1" applyFont="1" applyFill="1" applyBorder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8" fillId="0" borderId="8" xfId="1" quotePrefix="1" applyFont="1" applyBorder="1" applyAlignment="1">
      <alignment horizontal="center" vertical="center" wrapText="1"/>
    </xf>
    <xf numFmtId="0" fontId="19" fillId="0" borderId="8" xfId="1" quotePrefix="1" applyFont="1" applyBorder="1" applyAlignment="1">
      <alignment horizontal="center" wrapText="1"/>
    </xf>
    <xf numFmtId="0" fontId="19" fillId="0" borderId="4" xfId="1" quotePrefix="1" applyFont="1" applyBorder="1" applyAlignment="1">
      <alignment horizont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4" xfId="1" quotePrefix="1" applyFont="1" applyBorder="1" applyAlignment="1">
      <alignment horizontal="left" vertical="center"/>
    </xf>
    <xf numFmtId="0" fontId="6" fillId="7" borderId="4" xfId="1" applyFont="1" applyFill="1" applyBorder="1" applyAlignment="1">
      <alignment horizontal="left" vertical="center" wrapText="1"/>
    </xf>
    <xf numFmtId="0" fontId="6" fillId="7" borderId="1" xfId="1" applyFont="1" applyFill="1" applyBorder="1" applyAlignment="1">
      <alignment vertical="center"/>
    </xf>
    <xf numFmtId="0" fontId="6" fillId="0" borderId="4" xfId="1" quotePrefix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18" fillId="7" borderId="4" xfId="1" quotePrefix="1" applyFont="1" applyFill="1" applyBorder="1" applyAlignment="1">
      <alignment horizontal="left" wrapText="1"/>
    </xf>
    <xf numFmtId="0" fontId="18" fillId="7" borderId="1" xfId="1" quotePrefix="1" applyFont="1" applyFill="1" applyBorder="1" applyAlignment="1">
      <alignment horizontal="left" wrapText="1"/>
    </xf>
    <xf numFmtId="0" fontId="18" fillId="7" borderId="6" xfId="1" quotePrefix="1" applyFont="1" applyFill="1" applyBorder="1" applyAlignment="1">
      <alignment horizontal="left" wrapText="1"/>
    </xf>
    <xf numFmtId="0" fontId="18" fillId="7" borderId="8" xfId="1" quotePrefix="1" applyFont="1" applyFill="1" applyBorder="1" applyAlignment="1">
      <alignment horizontal="left" vertical="center" wrapText="1"/>
    </xf>
    <xf numFmtId="0" fontId="19" fillId="0" borderId="4" xfId="1" quotePrefix="1" applyFont="1" applyBorder="1" applyAlignment="1">
      <alignment horizontal="center" vertical="center" wrapText="1"/>
    </xf>
    <xf numFmtId="0" fontId="19" fillId="0" borderId="1" xfId="1" quotePrefix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3" fontId="7" fillId="2" borderId="4" xfId="2" applyNumberFormat="1" applyFont="1" applyFill="1" applyBorder="1" applyAlignment="1">
      <alignment horizontal="center" vertical="center" wrapText="1" justifyLastLine="1"/>
    </xf>
    <xf numFmtId="3" fontId="7" fillId="2" borderId="1" xfId="2" applyNumberFormat="1" applyFont="1" applyFill="1" applyBorder="1" applyAlignment="1">
      <alignment horizontal="center" vertical="center" wrapText="1" justifyLastLine="1"/>
    </xf>
    <xf numFmtId="0" fontId="27" fillId="0" borderId="0" xfId="1" applyFont="1" applyAlignment="1">
      <alignment horizontal="center" vertical="center" wrapText="1"/>
    </xf>
    <xf numFmtId="3" fontId="5" fillId="2" borderId="4" xfId="2" applyNumberFormat="1" applyFont="1" applyFill="1" applyBorder="1" applyAlignment="1">
      <alignment horizontal="center" vertical="center" wrapText="1" justifyLastLine="1"/>
    </xf>
    <xf numFmtId="3" fontId="5" fillId="2" borderId="1" xfId="2" applyNumberFormat="1" applyFont="1" applyFill="1" applyBorder="1" applyAlignment="1">
      <alignment horizontal="center" vertical="center" wrapText="1" justifyLastLine="1"/>
    </xf>
    <xf numFmtId="0" fontId="7" fillId="2" borderId="9" xfId="2" applyFont="1" applyFill="1" applyBorder="1" applyAlignment="1">
      <alignment horizontal="center" vertical="center" wrapText="1" justifyLastLine="1"/>
    </xf>
    <xf numFmtId="0" fontId="7" fillId="2" borderId="3" xfId="2" applyFont="1" applyFill="1" applyBorder="1" applyAlignment="1">
      <alignment horizontal="center" vertical="center" wrapText="1" justifyLastLine="1"/>
    </xf>
    <xf numFmtId="0" fontId="5" fillId="2" borderId="4" xfId="2" applyFont="1" applyFill="1" applyBorder="1" applyAlignment="1">
      <alignment horizontal="center" vertical="center" wrapText="1" justifyLastLine="1"/>
    </xf>
    <xf numFmtId="0" fontId="5" fillId="2" borderId="1" xfId="2" applyFont="1" applyFill="1" applyBorder="1" applyAlignment="1">
      <alignment horizontal="center" vertical="center" wrapText="1" justifyLastLine="1"/>
    </xf>
    <xf numFmtId="0" fontId="47" fillId="0" borderId="0" xfId="16" applyFont="1" applyAlignment="1">
      <alignment horizontal="center" vertical="center" wrapText="1"/>
    </xf>
    <xf numFmtId="0" fontId="45" fillId="0" borderId="0" xfId="16"/>
    <xf numFmtId="3" fontId="51" fillId="16" borderId="36" xfId="16" applyNumberFormat="1" applyFont="1" applyFill="1" applyBorder="1" applyAlignment="1">
      <alignment horizontal="center" vertical="center" wrapText="1"/>
    </xf>
    <xf numFmtId="0" fontId="50" fillId="0" borderId="36" xfId="16" applyFont="1" applyBorder="1"/>
    <xf numFmtId="0" fontId="7" fillId="2" borderId="34" xfId="2" applyFont="1" applyFill="1" applyBorder="1" applyAlignment="1">
      <alignment horizontal="center" vertical="center" wrapText="1" justifyLastLine="1"/>
    </xf>
    <xf numFmtId="0" fontId="38" fillId="0" borderId="0" xfId="1" applyFont="1" applyAlignment="1">
      <alignment horizontal="center" vertical="center" wrapText="1"/>
    </xf>
    <xf numFmtId="3" fontId="34" fillId="13" borderId="4" xfId="2" applyNumberFormat="1" applyFont="1" applyFill="1" applyBorder="1" applyAlignment="1">
      <alignment horizontal="center" vertical="center" wrapText="1" justifyLastLine="1"/>
    </xf>
    <xf numFmtId="3" fontId="34" fillId="13" borderId="1" xfId="2" applyNumberFormat="1" applyFont="1" applyFill="1" applyBorder="1" applyAlignment="1">
      <alignment horizontal="center" vertical="center" wrapText="1" justifyLastLine="1"/>
    </xf>
  </cellXfs>
  <cellStyles count="17">
    <cellStyle name="Comma 2" xfId="10" xr:uid="{49D3D54F-E8EA-4F58-B120-90A275E9F8FE}"/>
    <cellStyle name="Hiperveza" xfId="6" builtinId="8"/>
    <cellStyle name="Normal 2" xfId="2" xr:uid="{79FC733C-E58E-42EE-BC0D-C8CAF30E50FE}"/>
    <cellStyle name="Normal 4" xfId="8" xr:uid="{B643215E-907A-4C5E-AF53-ED8646362382}"/>
    <cellStyle name="Normalno" xfId="0" builtinId="0"/>
    <cellStyle name="Normalno 2" xfId="16" xr:uid="{D164B108-BD6C-4F4B-A636-0721DE1B1FB2}"/>
    <cellStyle name="Normalno 3 2" xfId="1" xr:uid="{671A1FA8-3585-4AFE-806A-35AEC3F4F81A}"/>
    <cellStyle name="Postotak" xfId="5" builtinId="5"/>
    <cellStyle name="SAPBEXaggData" xfId="4" xr:uid="{6283E204-5378-4211-A163-9457B96F2BC7}"/>
    <cellStyle name="SAPBEXchaText" xfId="3" xr:uid="{79372757-9512-4FF8-A471-D61E95964FB7}"/>
    <cellStyle name="SAPBEXchaText 2" xfId="15" xr:uid="{140C3168-9BD3-4C82-8EB0-417423D8049E}"/>
    <cellStyle name="SAPBEXHLevel0" xfId="9" xr:uid="{9DFBF930-340A-4EBA-935E-7A44E3AEE01A}"/>
    <cellStyle name="SAPBEXHLevel1" xfId="11" xr:uid="{3A95CEDD-EFBA-4A37-865A-A2EC5331DB8A}"/>
    <cellStyle name="SAPBEXHLevel2" xfId="12" xr:uid="{E02BC65D-CCFF-4CF0-AD34-6D96656BAAEE}"/>
    <cellStyle name="SAPBEXHLevel3" xfId="13" xr:uid="{256D837D-A08D-4AEB-8233-9EBA5839B8A3}"/>
    <cellStyle name="SAPBEXstdData" xfId="14" xr:uid="{AB192225-DC27-4FF4-9955-11820DCCC38A}"/>
    <cellStyle name="Zarez" xfId="7" builtinId="3"/>
  </cellStyles>
  <dxfs count="103"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</font>
      <fill>
        <patternFill>
          <bgColor rgb="FFACB9CA"/>
        </patternFill>
      </fill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numFmt numFmtId="30" formatCode="@"/>
    </dxf>
    <dxf>
      <numFmt numFmtId="168" formatCode="&quot;   &quot;@"/>
    </dxf>
    <dxf>
      <numFmt numFmtId="169" formatCode="&quot;       &quot;@"/>
    </dxf>
    <dxf>
      <numFmt numFmtId="170" formatCode="&quot;              &quot;@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_-* #,##0.00\ [$€-1]_-;\-* #,##0.00\ [$€-1]_-;_-* &quot;-&quot;??\ [$€-1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_-* #,##0.00\ [$€-1]_-;\-* #,##0.00\ [$€-1]_-;_-* &quot;-&quot;??\ [$€-1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_-* #,##0.00\ [$€-1]_-;\-* #,##0.00\ [$€-1]_-;_-* &quot;-&quot;??\ [$€-1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_-* #,##0.00\ [$€-1]_-;\-* #,##0.00\ [$€-1]_-;_-* &quot;-&quot;??\ [$€-1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</font>
      <fill>
        <patternFill>
          <bgColor rgb="FFACB9CA"/>
        </patternFill>
      </fill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numFmt numFmtId="30" formatCode="@"/>
    </dxf>
    <dxf>
      <numFmt numFmtId="168" formatCode="&quot;   &quot;@"/>
    </dxf>
    <dxf>
      <numFmt numFmtId="169" formatCode="&quot;       &quot;@"/>
    </dxf>
    <dxf>
      <numFmt numFmtId="170" formatCode="&quot;              &quot;@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imes New Roman"/>
        <family val="1"/>
        <charset val="238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imes New Roman"/>
        <family val="1"/>
        <charset val="238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</font>
      <fill>
        <patternFill>
          <bgColor rgb="FFACB9CA"/>
        </patternFill>
      </fill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numFmt numFmtId="30" formatCode="@"/>
    </dxf>
    <dxf>
      <numFmt numFmtId="168" formatCode="&quot;   &quot;@"/>
    </dxf>
    <dxf>
      <numFmt numFmtId="169" formatCode="&quot;       &quot;@"/>
    </dxf>
    <dxf>
      <numFmt numFmtId="170" formatCode="&quot;              &quot;@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imes New Roman"/>
        <family val="1"/>
        <charset val="238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  <alignment textRotation="0" wrapText="0" indent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numFmt numFmtId="30" formatCode="@"/>
    </dxf>
    <dxf>
      <numFmt numFmtId="168" formatCode="&quot;   &quot;@"/>
    </dxf>
    <dxf>
      <numFmt numFmtId="169" formatCode="&quot;       &quot;@"/>
    </dxf>
    <dxf>
      <numFmt numFmtId="170" formatCode="&quot;              &quot;@"/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numFmt numFmtId="30" formatCode="@"/>
    </dxf>
    <dxf>
      <numFmt numFmtId="168" formatCode="&quot;   &quot;@"/>
    </dxf>
    <dxf>
      <numFmt numFmtId="169" formatCode="&quot;       &quot;@"/>
    </dxf>
    <dxf>
      <numFmt numFmtId="170" formatCode="&quot;              &quot;@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Times New Roman"/>
        <family val="1"/>
        <charset val="238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_-* #,##0.00\ [$€-41A]_-;\-* #,##0.00\ [$€-41A]_-;_-* &quot;-&quot;??\ [$€-41A]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  <alignment textRotation="0" wrapText="1" indent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rgb="FFD6DCE4"/>
        </patternFill>
      </fill>
    </dxf>
    <dxf>
      <fill>
        <patternFill>
          <bgColor rgb="FFE6E6E6"/>
        </patternFill>
      </fill>
    </dxf>
    <dxf>
      <fill>
        <patternFill>
          <bgColor rgb="FFF2F2F2"/>
        </patternFill>
      </fill>
    </dxf>
    <dxf>
      <numFmt numFmtId="30" formatCode="@"/>
    </dxf>
    <dxf>
      <numFmt numFmtId="168" formatCode="&quot;   &quot;@"/>
    </dxf>
    <dxf>
      <numFmt numFmtId="169" formatCode="&quot;       &quot;@"/>
    </dxf>
    <dxf>
      <numFmt numFmtId="170" formatCode="&quot;              &quot;@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Izvještaj stil" pivot="0" count="1" xr9:uid="{656053FA-6B7E-4680-AD90-93A3FDBBDD68}">
      <tableStyleElement type="wholeTable" dxfId="102"/>
    </tableStyle>
  </tableStyles>
  <colors>
    <mruColors>
      <color rgb="FFFFFF99"/>
      <color rgb="FFFFF2CC"/>
      <color rgb="FFD9ECF8"/>
      <color rgb="FFDFF0DF"/>
      <color rgb="FFFFE8D6"/>
      <color rgb="FFF9D9D8"/>
      <color rgb="FFE7DEF3"/>
      <color rgb="FFD1C4E9"/>
      <color rgb="FFDAE9F8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Documents/irb%20novo/plan/plan%202025/izvr&#353;enje%20plana%201-12%202025/narro_irb_izvjestaj_o_izvrsenju%202025%20na%202026%2003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i"/>
      <sheetName val="konfiguracija"/>
      <sheetName val="A. SAŽETAK"/>
      <sheetName val="A.1 PRIHODI EK"/>
      <sheetName val="A.1 RASHODI EK"/>
      <sheetName val="A.2 PRIHODI I RASHODI IF"/>
      <sheetName val="B.1 RAČUN FINANC EK"/>
      <sheetName val="B.2 RAČUN FINANC IF"/>
      <sheetName val="II. POSEBNI DIO 08008"/>
    </sheetNames>
    <sheetDataSet>
      <sheetData sheetId="0">
        <row r="7">
          <cell r="C7" t="str">
            <v>NARRO (IRB) - Izvještaj o izvršenju</v>
          </cell>
        </row>
        <row r="11">
          <cell r="C11" t="str">
            <v>v1.0.3</v>
          </cell>
        </row>
        <row r="12">
          <cell r="C12" t="str">
            <v>03/2026</v>
          </cell>
        </row>
      </sheetData>
      <sheetData sheetId="1">
        <row r="7">
          <cell r="C7">
            <v>45658</v>
          </cell>
        </row>
        <row r="8">
          <cell r="C8">
            <v>46022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adjustColumnWidth="0" connectionId="1" xr16:uid="{91FD4FD7-B5F9-4A76-9491-C8FFD4AD06CE}" autoFormatId="16" applyNumberFormats="0" applyBorderFormats="0" applyFontFormats="0" applyPatternFormats="0" applyAlignmentFormats="0" applyWidthHeightFormats="0">
  <queryTableRefresh nextId="16" unboundColumnsRight="3">
    <queryTableFields count="11">
      <queryTableField id="1" name="oznaka" tableColumnId="1"/>
      <queryTableField id="2" name="naziv" tableColumnId="2"/>
      <queryTableField id="7" name="realizacija_prev" tableColumnId="7"/>
      <queryTableField id="4" name="izvorni_plan" tableColumnId="4"/>
      <queryTableField id="8" name="tekuci_plan_modified" tableColumnId="8"/>
      <queryTableField id="6" name="realizacija" tableColumnId="6"/>
      <queryTableField id="9" name="indeks_5_2" tableColumnId="9"/>
      <queryTableField id="10" name="indeks_5_4" tableColumnId="10"/>
      <queryTableField id="13" dataBound="0" tableColumnId="3"/>
      <queryTableField id="14" dataBound="0" tableColumnId="5"/>
      <queryTableField id="15" dataBound="0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adjustColumnWidth="0" connectionId="2" xr16:uid="{FD2650E8-408F-4676-855B-C2220CCAF46D}" autoFormatId="16" applyNumberFormats="0" applyBorderFormats="0" applyFontFormats="0" applyPatternFormats="0" applyAlignmentFormats="0" applyWidthHeightFormats="0">
  <queryTableRefresh nextId="14" unboundColumnsRight="1">
    <queryTableFields count="9">
      <queryTableField id="1" name="oznaka" tableColumnId="1"/>
      <queryTableField id="2" name="naziv" tableColumnId="2"/>
      <queryTableField id="7" name="realizacija_prev" tableColumnId="7"/>
      <queryTableField id="4" name="izvorni_plan" tableColumnId="4"/>
      <queryTableField id="8" name="tekuci_plan_modified" tableColumnId="8"/>
      <queryTableField id="6" name="realizacija" tableColumnId="6"/>
      <queryTableField id="9" name="indeks_5_2" tableColumnId="9"/>
      <queryTableField id="10" name="indeks_5_4" tableColumnId="10"/>
      <queryTableField id="13" dataBound="0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adjustColumnWidth="0" connectionId="3" xr16:uid="{ABAAF89F-C177-467E-92F3-7C1202777658}" autoFormatId="16" applyNumberFormats="0" applyBorderFormats="0" applyFontFormats="0" applyPatternFormats="0" applyAlignmentFormats="0" applyWidthHeightFormats="0">
  <queryTableRefresh nextId="15">
    <queryTableFields count="8">
      <queryTableField id="1" name="oznaka" tableColumnId="1"/>
      <queryTableField id="2" name="naziv" tableColumnId="2"/>
      <queryTableField id="7" name="realizacija_prev" tableColumnId="7"/>
      <queryTableField id="4" name="izvorni_plan" tableColumnId="4"/>
      <queryTableField id="8" name="tekuci_plan_modified" tableColumnId="8"/>
      <queryTableField id="6" name="realizacija" tableColumnId="6"/>
      <queryTableField id="9" name="indeks_5_2" tableColumnId="9"/>
      <queryTableField id="10" name="indeks_5_4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adjustColumnWidth="0" connectionId="14" xr16:uid="{7647F4AA-16BC-459F-9594-C7CDB6376840}" autoFormatId="16" applyNumberFormats="0" applyBorderFormats="0" applyFontFormats="0" applyPatternFormats="0" applyAlignmentFormats="0" applyWidthHeightFormats="0">
  <queryTableRefresh nextId="13">
    <queryTableFields count="8">
      <queryTableField id="1" name="oznaka" tableColumnId="1"/>
      <queryTableField id="2" name="naziv" tableColumnId="2"/>
      <queryTableField id="7" name="realizacija_prev" tableColumnId="7"/>
      <queryTableField id="4" name="izvorni_plan" tableColumnId="4"/>
      <queryTableField id="8" name="tekuci_plan_modified" tableColumnId="8"/>
      <queryTableField id="6" name="realizacija" tableColumnId="6"/>
      <queryTableField id="9" name="indeks_5_2" tableColumnId="9"/>
      <queryTableField id="10" name="indeks_5_4" tableColumnId="1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adjustColumnWidth="0" connectionId="15" xr16:uid="{BF629AA5-9F0A-41FC-8A5D-4E9524ABC666}" autoFormatId="16" applyNumberFormats="0" applyBorderFormats="0" applyFontFormats="0" applyPatternFormats="0" applyAlignmentFormats="0" applyWidthHeightFormats="0">
  <queryTableRefresh nextId="17">
    <queryTableFields count="8">
      <queryTableField id="1" name="oznaka" tableColumnId="1"/>
      <queryTableField id="2" name="naziv" tableColumnId="2"/>
      <queryTableField id="7" name="realizacija_prev" tableColumnId="7"/>
      <queryTableField id="4" name="izvorni_plan" tableColumnId="4"/>
      <queryTableField id="8" name="tekuci_plan_modified" tableColumnId="8"/>
      <queryTableField id="6" name="realizacija" tableColumnId="6"/>
      <queryTableField id="9" name="indeks_5_2" tableColumnId="9"/>
      <queryTableField id="10" name="indeks_5_4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054A1C-2322-445A-981F-2E1FCA622584}" name="A1_prihodi_ek" displayName="A1_prihodi_ek" ref="A11:K61" tableType="queryTable" totalsRowShown="0" headerRowDxfId="91" dataDxfId="90">
  <autoFilter ref="A11:K61" xr:uid="{39315704-EADC-48E7-A60A-F87B4B02D323}"/>
  <tableColumns count="11">
    <tableColumn id="1" xr3:uid="{8C915B0E-AAEE-465D-8BCF-37C71AE1C0D4}" uniqueName="1" name="oznaka" queryTableFieldId="1" dataDxfId="89"/>
    <tableColumn id="2" xr3:uid="{E98C18BC-E9C7-4933-84F4-124873862314}" uniqueName="2" name="naziv" queryTableFieldId="2" dataDxfId="88"/>
    <tableColumn id="7" xr3:uid="{592485E0-4EE9-44B1-BB4C-BBDC00B53E1D}" uniqueName="7" name="realizacija_prev" queryTableFieldId="7" dataDxfId="87"/>
    <tableColumn id="4" xr3:uid="{201484AA-B02A-45A5-981C-E77B9C1D111C}" uniqueName="4" name="izvorni_plan" queryTableFieldId="4" dataDxfId="86"/>
    <tableColumn id="8" xr3:uid="{05AD657F-0AC1-44D5-92E8-BB1C8C360B44}" uniqueName="8" name="tekuci_plan_modified" queryTableFieldId="8" dataDxfId="85"/>
    <tableColumn id="6" xr3:uid="{B9181C1F-C10E-469C-A80C-85CFC3138260}" uniqueName="6" name="realizacija" queryTableFieldId="6" dataDxfId="84"/>
    <tableColumn id="9" xr3:uid="{6981DB3C-5F09-4775-8650-A16CFAEB0E5E}" uniqueName="9" name="indeks_5_2" queryTableFieldId="9" dataDxfId="83"/>
    <tableColumn id="10" xr3:uid="{F09498F8-7A8A-47C8-BAAC-26428502A8A0}" uniqueName="10" name="indeks_5_4" queryTableFieldId="10" dataDxfId="82"/>
    <tableColumn id="3" xr3:uid="{C22398FA-ED43-46DE-993C-53372851631B}" uniqueName="3" name="Stupac1" queryTableFieldId="13" dataDxfId="81"/>
    <tableColumn id="5" xr3:uid="{310C1F8C-4F96-427A-BC20-00A2727BCEB2}" uniqueName="5" name="Stupac2" queryTableFieldId="14" dataDxfId="80"/>
    <tableColumn id="11" xr3:uid="{7F00D75E-F8FB-4A30-AD79-72811117DF22}" uniqueName="11" name="Stupac3" queryTableFieldId="15" dataDxfId="79"/>
  </tableColumns>
  <tableStyleInfo name="Izvještaj stil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315704-EADC-48E7-A60A-F87B4B02D323}" name="A1_rashodi_ek" displayName="A1_rashodi_ek" ref="A11:I105" tableType="queryTable" totalsRowShown="0" headerRowDxfId="64" dataDxfId="63">
  <autoFilter ref="A11:I105" xr:uid="{39315704-EADC-48E7-A60A-F87B4B02D323}"/>
  <tableColumns count="9">
    <tableColumn id="1" xr3:uid="{9C382226-574E-4910-8AF2-AF51A5C530E6}" uniqueName="1" name="oznaka" queryTableFieldId="1" dataDxfId="62"/>
    <tableColumn id="2" xr3:uid="{E227DF52-27A5-43C4-B93F-8C3E7F632C6B}" uniqueName="2" name="naziv" queryTableFieldId="2" dataDxfId="61"/>
    <tableColumn id="7" xr3:uid="{4F86CB02-26E2-47AF-8ED0-1E7A0C487197}" uniqueName="7" name="realizacija_prev" queryTableFieldId="7" dataDxfId="60"/>
    <tableColumn id="4" xr3:uid="{B39ED63F-1F6E-42F8-8738-9C4A180103E7}" uniqueName="4" name="izvorni_plan" queryTableFieldId="4" dataDxfId="59"/>
    <tableColumn id="8" xr3:uid="{C05884CE-8309-497A-90D1-519E61C864DF}" uniqueName="8" name="tekuci_plan_modified" queryTableFieldId="8" dataDxfId="58"/>
    <tableColumn id="6" xr3:uid="{8896AAE0-0631-4655-8AAB-107BDB695D8E}" uniqueName="6" name="realizacija" queryTableFieldId="6" dataDxfId="57"/>
    <tableColumn id="9" xr3:uid="{7F522E30-3E9C-46F0-A631-F45885B0CF72}" uniqueName="9" name="indeks_5_2" queryTableFieldId="9" dataDxfId="56"/>
    <tableColumn id="10" xr3:uid="{80C075A1-797A-46E6-B13C-501EE343F78F}" uniqueName="10" name="indeks_5_4" queryTableFieldId="10" dataDxfId="55"/>
    <tableColumn id="3" xr3:uid="{E3A8020C-B2BE-40B9-BFDB-B3C3EB0106DF}" uniqueName="3" name="Stupac1" queryTableFieldId="13" dataDxfId="54"/>
  </tableColumns>
  <tableStyleInfo name="Izvještaj stil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3B5EAA-B7AA-422E-8089-C1843A142B73}" name="A2_prihodi_rashodi_if" displayName="A2_prihodi_rashodi_if" ref="A10:H47" tableType="queryTable" totalsRowShown="0" headerRowDxfId="45" dataDxfId="44">
  <autoFilter ref="A10:H47" xr:uid="{39315704-EADC-48E7-A60A-F87B4B02D323}"/>
  <tableColumns count="8">
    <tableColumn id="1" xr3:uid="{37E8B98D-C997-4A42-8487-103FCF93E543}" uniqueName="1" name="oznaka" queryTableFieldId="1" dataDxfId="43"/>
    <tableColumn id="2" xr3:uid="{986C5B0D-F9DA-48B0-A169-0D41731E979C}" uniqueName="2" name="naziv" queryTableFieldId="2" dataDxfId="42"/>
    <tableColumn id="7" xr3:uid="{935BF8A2-E9B2-4E58-A6EF-BD1A5A80D838}" uniqueName="7" name="realizacija_prev" queryTableFieldId="7" dataDxfId="41"/>
    <tableColumn id="4" xr3:uid="{5C7C8EBD-29FB-4567-8949-29FD189A246B}" uniqueName="4" name="izvorni_plan" queryTableFieldId="4" dataDxfId="40"/>
    <tableColumn id="8" xr3:uid="{39CDDFF3-9DC1-4754-8BC0-0535AC2B19FB}" uniqueName="8" name="tekuci_plan_modified" queryTableFieldId="8" dataDxfId="39"/>
    <tableColumn id="6" xr3:uid="{3E07AC71-9D2A-49D9-81FD-E55280E315B5}" uniqueName="6" name="realizacija" queryTableFieldId="6" dataDxfId="38"/>
    <tableColumn id="9" xr3:uid="{07223785-0E8B-460E-9CAC-AEE67D07E138}" uniqueName="9" name="indeks_5_2" queryTableFieldId="9" dataDxfId="37"/>
    <tableColumn id="10" xr3:uid="{CFA05123-7864-4ECB-BD3C-E9DB2BAEBDB4}" uniqueName="10" name="indeks_5_4" queryTableFieldId="10" dataDxfId="36"/>
  </tableColumns>
  <tableStyleInfo name="Izvještaj stil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71B810-9C94-471D-A257-381824DAFBDB}" name="B1_racun_financ_ek" displayName="B1_racun_financ_ek" ref="A10:H14" tableType="queryTable" totalsRowShown="0" headerRowDxfId="27" dataDxfId="26">
  <autoFilter ref="A10:H14" xr:uid="{39315704-EADC-48E7-A60A-F87B4B02D323}"/>
  <tableColumns count="8">
    <tableColumn id="1" xr3:uid="{3366149F-A3EC-4EB8-8E38-58F3AFE272D0}" uniqueName="1" name="oznaka" queryTableFieldId="1" dataDxfId="25"/>
    <tableColumn id="2" xr3:uid="{0CCF7E3F-7A86-4886-9C42-CB42E8899C71}" uniqueName="2" name="naziv" queryTableFieldId="2" dataDxfId="24"/>
    <tableColumn id="7" xr3:uid="{1BE30029-5E34-480A-AFEC-B36DE8BF5345}" uniqueName="7" name="realizacija_prev" queryTableFieldId="7" dataDxfId="23"/>
    <tableColumn id="4" xr3:uid="{16F821B2-9D19-4F5F-8B5A-304A7C3CFED7}" uniqueName="4" name="izvorni_plan" queryTableFieldId="4" dataDxfId="22"/>
    <tableColumn id="8" xr3:uid="{123D3540-422F-41BA-89FB-D5932CDEE2C8}" uniqueName="8" name="tekuci_plan_modified" queryTableFieldId="8" dataDxfId="21"/>
    <tableColumn id="6" xr3:uid="{C3FDA080-5068-4AB6-B6DD-15B43325A37B}" uniqueName="6" name="realizacija" queryTableFieldId="6" dataDxfId="20"/>
    <tableColumn id="9" xr3:uid="{5FA1703E-2AB7-45C8-A3B6-DCB40CE4C722}" uniqueName="9" name="indeks_5_2" queryTableFieldId="9" dataDxfId="19"/>
    <tableColumn id="10" xr3:uid="{155A7D90-B084-4B10-A402-831E6C11012E}" uniqueName="10" name="indeks_5_4" queryTableFieldId="10" dataDxfId="18"/>
  </tableColumns>
  <tableStyleInfo name="Izvještaj stil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EE3D3A-F33E-48CE-9A7E-71F11A5D3E89}" name="B2_racun_financ_if" displayName="B2_racun_financ_if" ref="A10:H20" tableType="queryTable" totalsRowShown="0" headerRowDxfId="9" dataDxfId="8">
  <autoFilter ref="A10:H20" xr:uid="{39315704-EADC-48E7-A60A-F87B4B02D323}"/>
  <tableColumns count="8">
    <tableColumn id="1" xr3:uid="{DFF1C44E-FEAA-4C32-883D-7B8BC697E700}" uniqueName="1" name="oznaka" queryTableFieldId="1" dataDxfId="7"/>
    <tableColumn id="2" xr3:uid="{C9590C5F-391C-43A1-B298-57E2CAC1B1ED}" uniqueName="2" name="naziv" queryTableFieldId="2" dataDxfId="6"/>
    <tableColumn id="7" xr3:uid="{85532DC5-87AE-4FB0-AF4C-3FD2C570F24C}" uniqueName="7" name="realizacija_prev" queryTableFieldId="7" dataDxfId="5"/>
    <tableColumn id="4" xr3:uid="{9D6635E1-C708-42A0-8048-7D08F46082F1}" uniqueName="4" name="izvorni_plan" queryTableFieldId="4" dataDxfId="4"/>
    <tableColumn id="8" xr3:uid="{43A87678-1816-4B26-86B5-C91F4710EEE3}" uniqueName="8" name="tekuci_plan_modified" queryTableFieldId="8" dataDxfId="3"/>
    <tableColumn id="6" xr3:uid="{4E2667DA-DE33-4E0F-8B95-D17DD22400E3}" uniqueName="6" name="realizacija" queryTableFieldId="6" dataDxfId="2"/>
    <tableColumn id="9" xr3:uid="{E9C76EFD-9725-4C3A-95FD-A4697D688578}" uniqueName="9" name="indeks_5_2" queryTableFieldId="9" dataDxfId="1"/>
    <tableColumn id="10" xr3:uid="{36928DEE-9916-4C86-8E34-C82FBA51CE8B}" uniqueName="10" name="indeks_5_4" queryTableFieldId="10" dataDxfId="0"/>
  </tableColumns>
  <tableStyleInfo name="Izvještaj stil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rb.narro.hr/v1/exce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35CB-2A6A-4E8F-8239-41BDA2237787}">
  <sheetPr>
    <pageSetUpPr fitToPage="1"/>
  </sheetPr>
  <dimension ref="B1:C15"/>
  <sheetViews>
    <sheetView showGridLines="0" workbookViewId="0">
      <selection activeCell="C13" sqref="C13"/>
    </sheetView>
  </sheetViews>
  <sheetFormatPr defaultRowHeight="13.5"/>
  <cols>
    <col min="1" max="1" width="8.875" customWidth="1"/>
    <col min="2" max="2" width="12.6875" customWidth="1"/>
    <col min="3" max="3" width="64.6875" customWidth="1"/>
  </cols>
  <sheetData>
    <row r="1" spans="2:3" ht="14.45" customHeight="1"/>
    <row r="2" spans="2:3" ht="14.45" customHeight="1" thickBot="1"/>
    <row r="3" spans="2:3" ht="14.45" customHeight="1">
      <c r="B3" s="214" t="str">
        <f>ParamTitle</f>
        <v>NARRO (IRB) - Izvještaj o izvršenju</v>
      </c>
      <c r="C3" s="215"/>
    </row>
    <row r="4" spans="2:3" ht="14.45" customHeight="1" thickBot="1">
      <c r="B4" s="216"/>
      <c r="C4" s="217"/>
    </row>
    <row r="5" spans="2:3" ht="14.45" customHeight="1" thickTop="1">
      <c r="B5" s="218" t="s">
        <v>322</v>
      </c>
      <c r="C5" s="219"/>
    </row>
    <row r="6" spans="2:3" ht="14.45" customHeight="1">
      <c r="B6" s="220"/>
      <c r="C6" s="221"/>
    </row>
    <row r="7" spans="2:3" ht="14.45" customHeight="1">
      <c r="B7" s="42" t="s">
        <v>323</v>
      </c>
      <c r="C7" s="43" t="s">
        <v>331</v>
      </c>
    </row>
    <row r="8" spans="2:3" ht="14.45" customHeight="1">
      <c r="B8" s="42" t="s">
        <v>324</v>
      </c>
      <c r="C8" s="43"/>
    </row>
    <row r="9" spans="2:3" ht="14.45" customHeight="1">
      <c r="B9" s="42" t="s">
        <v>325</v>
      </c>
      <c r="C9" s="43"/>
    </row>
    <row r="10" spans="2:3" ht="14.45" customHeight="1">
      <c r="B10" s="42" t="s">
        <v>326</v>
      </c>
      <c r="C10" s="44" t="s">
        <v>332</v>
      </c>
    </row>
    <row r="11" spans="2:3" ht="14.45" customHeight="1">
      <c r="B11" s="42" t="s">
        <v>327</v>
      </c>
      <c r="C11" s="70" t="s">
        <v>376</v>
      </c>
    </row>
    <row r="12" spans="2:3" ht="14.45" customHeight="1">
      <c r="B12" s="42" t="s">
        <v>328</v>
      </c>
      <c r="C12" s="71" t="s">
        <v>377</v>
      </c>
    </row>
    <row r="13" spans="2:3" ht="14.45" customHeight="1">
      <c r="B13" s="42" t="s">
        <v>329</v>
      </c>
      <c r="C13" s="45" t="str">
        <f>ParamTitle &amp; ", " &amp; ParamVersion &amp; ", " &amp; ParamDate</f>
        <v>NARRO (IRB) - Izvještaj o izvršenju, v1.0.1, 02/2026</v>
      </c>
    </row>
    <row r="14" spans="2:3" ht="14.45" customHeight="1">
      <c r="B14" s="42" t="s">
        <v>330</v>
      </c>
      <c r="C14" s="43" t="s">
        <v>333</v>
      </c>
    </row>
    <row r="15" spans="2:3" ht="14.45" customHeight="1" thickBot="1">
      <c r="B15" s="46"/>
      <c r="C15" s="47"/>
    </row>
  </sheetData>
  <sheetProtection selectLockedCells="1" selectUnlockedCells="1"/>
  <mergeCells count="2">
    <mergeCell ref="B3:C4"/>
    <mergeCell ref="B5:C6"/>
  </mergeCells>
  <hyperlinks>
    <hyperlink ref="C10" r:id="rId1" xr:uid="{8506789C-DB3A-4A2B-8EEA-52B29A8C1C8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3278-5283-46B2-98F8-81EC321FA665}">
  <sheetPr>
    <pageSetUpPr fitToPage="1"/>
  </sheetPr>
  <dimension ref="A1:Z453"/>
  <sheetViews>
    <sheetView zoomScaleNormal="100" workbookViewId="0">
      <pane ySplit="5" topLeftCell="A6" activePane="bottomLeft" state="frozen"/>
      <selection pane="bottomLeft" activeCell="A6" sqref="A6"/>
    </sheetView>
  </sheetViews>
  <sheetFormatPr defaultRowHeight="13.5"/>
  <cols>
    <col min="1" max="1" width="7.6875" style="199" customWidth="1"/>
    <col min="2" max="2" width="48.4375" customWidth="1"/>
    <col min="3" max="5" width="13.3125" style="78" customWidth="1"/>
    <col min="6" max="6" width="13.3125" style="124" customWidth="1"/>
    <col min="7" max="7" width="9" customWidth="1"/>
    <col min="8" max="8" width="9" style="213"/>
  </cols>
  <sheetData>
    <row r="1" spans="1:26" s="99" customFormat="1" ht="13.15">
      <c r="A1" s="268" t="s">
        <v>311</v>
      </c>
      <c r="B1" s="268"/>
      <c r="C1" s="268"/>
      <c r="D1" s="268"/>
      <c r="E1" s="268"/>
      <c r="F1" s="268"/>
      <c r="H1" s="209"/>
    </row>
    <row r="2" spans="1:26" s="99" customFormat="1" ht="13.15">
      <c r="A2" s="268" t="s">
        <v>312</v>
      </c>
      <c r="B2" s="268"/>
      <c r="C2" s="268"/>
      <c r="D2" s="268"/>
      <c r="E2" s="268"/>
      <c r="F2" s="268"/>
      <c r="H2" s="209"/>
    </row>
    <row r="3" spans="1:26" s="99" customFormat="1" ht="6" customHeight="1">
      <c r="A3" s="197"/>
      <c r="B3" s="100"/>
      <c r="C3" s="125"/>
      <c r="D3" s="126"/>
      <c r="E3" s="125"/>
      <c r="F3" s="118"/>
      <c r="H3" s="209"/>
    </row>
    <row r="4" spans="1:26" s="138" customFormat="1" ht="38.25">
      <c r="A4" s="269" t="s">
        <v>164</v>
      </c>
      <c r="B4" s="270"/>
      <c r="C4" s="136" t="s">
        <v>382</v>
      </c>
      <c r="D4" s="136" t="s">
        <v>383</v>
      </c>
      <c r="E4" s="136" t="s">
        <v>381</v>
      </c>
      <c r="F4" s="137" t="s">
        <v>313</v>
      </c>
      <c r="H4" s="210"/>
    </row>
    <row r="5" spans="1:26" s="99" customFormat="1" ht="13.15">
      <c r="A5" s="269">
        <v>1</v>
      </c>
      <c r="B5" s="270"/>
      <c r="C5" s="101">
        <v>2</v>
      </c>
      <c r="D5" s="101">
        <v>3</v>
      </c>
      <c r="E5" s="101">
        <v>4</v>
      </c>
      <c r="F5" s="101">
        <v>5</v>
      </c>
      <c r="H5" s="209"/>
    </row>
    <row r="6" spans="1:26" ht="13.9">
      <c r="A6" s="198"/>
      <c r="B6" s="102"/>
      <c r="C6" s="127" t="s">
        <v>221</v>
      </c>
      <c r="D6" s="127" t="s">
        <v>221</v>
      </c>
      <c r="E6" s="127" t="s">
        <v>221</v>
      </c>
      <c r="F6" s="122"/>
      <c r="G6" s="103"/>
      <c r="H6" s="211"/>
      <c r="I6" s="104"/>
      <c r="J6" s="104"/>
      <c r="K6" s="104"/>
      <c r="L6" s="104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</row>
    <row r="7" spans="1:26" s="99" customFormat="1" ht="13.15" hidden="1">
      <c r="A7" s="200" t="s">
        <v>0</v>
      </c>
      <c r="B7" s="106" t="s">
        <v>1</v>
      </c>
      <c r="C7" s="128" t="s">
        <v>2</v>
      </c>
      <c r="D7" s="128" t="s">
        <v>158</v>
      </c>
      <c r="E7" s="128" t="s">
        <v>3</v>
      </c>
      <c r="F7" s="107" t="s">
        <v>297</v>
      </c>
      <c r="H7" s="209"/>
    </row>
    <row r="8" spans="1:26" s="99" customFormat="1" ht="13.15">
      <c r="A8" s="201">
        <v>8008</v>
      </c>
      <c r="B8" s="108" t="s">
        <v>298</v>
      </c>
      <c r="C8" s="129">
        <v>84243779.085993171</v>
      </c>
      <c r="D8" s="129">
        <v>74348637.562562227</v>
      </c>
      <c r="E8" s="129">
        <v>77428174.900000006</v>
      </c>
      <c r="F8" s="109">
        <f>(E8/D8)*100</f>
        <v>104.14202255535139</v>
      </c>
      <c r="H8" s="209"/>
    </row>
    <row r="9" spans="1:26" s="99" customFormat="1" ht="13.15">
      <c r="A9" s="202">
        <v>38</v>
      </c>
      <c r="B9" s="108" t="s">
        <v>299</v>
      </c>
      <c r="C9" s="129">
        <v>84243779.085993171</v>
      </c>
      <c r="D9" s="129">
        <v>74348637.562562227</v>
      </c>
      <c r="E9" s="129">
        <v>77428174.900000006</v>
      </c>
      <c r="F9" s="109">
        <f t="shared" ref="F9:F66" si="0">(E9/D9)*100</f>
        <v>104.14202255535139</v>
      </c>
      <c r="H9" s="209"/>
    </row>
    <row r="10" spans="1:26" s="99" customFormat="1" ht="25.5">
      <c r="A10" s="203">
        <v>3801</v>
      </c>
      <c r="B10" s="112" t="s">
        <v>300</v>
      </c>
      <c r="C10" s="130">
        <v>84243779.085993171</v>
      </c>
      <c r="D10" s="130">
        <v>74348637.562562227</v>
      </c>
      <c r="E10" s="130">
        <v>77428174.900000006</v>
      </c>
      <c r="F10" s="119">
        <f t="shared" si="0"/>
        <v>104.14202255535139</v>
      </c>
      <c r="H10" s="209"/>
    </row>
    <row r="11" spans="1:26" s="99" customFormat="1" ht="13.15">
      <c r="A11" s="194" t="s">
        <v>301</v>
      </c>
      <c r="B11" s="110" t="s">
        <v>302</v>
      </c>
      <c r="C11" s="131">
        <v>33752894.000000007</v>
      </c>
      <c r="D11" s="131">
        <v>37220243.939999998</v>
      </c>
      <c r="E11" s="131">
        <v>37531460.780000001</v>
      </c>
      <c r="F11" s="111">
        <f t="shared" si="0"/>
        <v>100.83614938285115</v>
      </c>
      <c r="H11" s="209"/>
    </row>
    <row r="12" spans="1:26" s="113" customFormat="1" ht="13.9">
      <c r="A12" s="195">
        <v>11</v>
      </c>
      <c r="B12" s="116" t="s">
        <v>253</v>
      </c>
      <c r="C12" s="132">
        <v>33752894.000000007</v>
      </c>
      <c r="D12" s="132">
        <v>37220243.939999998</v>
      </c>
      <c r="E12" s="132">
        <v>37531460.780000001</v>
      </c>
      <c r="F12" s="123">
        <f t="shared" si="0"/>
        <v>100.83614938285115</v>
      </c>
      <c r="H12" s="212"/>
    </row>
    <row r="13" spans="1:26">
      <c r="A13" s="193">
        <v>31</v>
      </c>
      <c r="B13" s="115" t="s">
        <v>6</v>
      </c>
      <c r="C13" s="133">
        <v>30096274.690000001</v>
      </c>
      <c r="D13" s="133">
        <v>33477006.57</v>
      </c>
      <c r="E13" s="133">
        <v>33874472.82</v>
      </c>
      <c r="F13" s="120">
        <f t="shared" si="0"/>
        <v>101.18728133343973</v>
      </c>
    </row>
    <row r="14" spans="1:26" s="99" customFormat="1" ht="13.9">
      <c r="A14" s="117">
        <v>3111</v>
      </c>
      <c r="B14" s="115" t="s">
        <v>8</v>
      </c>
      <c r="C14" s="134"/>
      <c r="D14" s="134"/>
      <c r="E14" s="133">
        <v>28489525.920000002</v>
      </c>
      <c r="F14" s="121"/>
      <c r="H14" s="213"/>
    </row>
    <row r="15" spans="1:26" s="99" customFormat="1" ht="13.9">
      <c r="A15" s="117">
        <v>3114</v>
      </c>
      <c r="B15" s="115" t="s">
        <v>369</v>
      </c>
      <c r="C15" s="134"/>
      <c r="D15" s="134"/>
      <c r="E15" s="133">
        <v>10028.57</v>
      </c>
      <c r="F15" s="121"/>
      <c r="H15" s="213"/>
    </row>
    <row r="16" spans="1:26" s="99" customFormat="1" ht="13.9">
      <c r="A16" s="117">
        <v>3121</v>
      </c>
      <c r="B16" s="115" t="s">
        <v>11</v>
      </c>
      <c r="C16" s="134"/>
      <c r="D16" s="134"/>
      <c r="E16" s="133">
        <v>785926.36</v>
      </c>
      <c r="F16" s="121"/>
      <c r="H16" s="213"/>
    </row>
    <row r="17" spans="1:8" s="99" customFormat="1" ht="13.9">
      <c r="A17" s="117">
        <v>3132</v>
      </c>
      <c r="B17" s="115" t="s">
        <v>13</v>
      </c>
      <c r="C17" s="134"/>
      <c r="D17" s="134"/>
      <c r="E17" s="133">
        <v>4588955.22</v>
      </c>
      <c r="F17" s="121"/>
      <c r="H17" s="213"/>
    </row>
    <row r="18" spans="1:8" s="99" customFormat="1" ht="13.9">
      <c r="A18" s="117">
        <v>3133</v>
      </c>
      <c r="B18" s="115" t="s">
        <v>279</v>
      </c>
      <c r="C18" s="134"/>
      <c r="D18" s="134"/>
      <c r="E18" s="133">
        <v>36.75</v>
      </c>
      <c r="F18" s="121"/>
      <c r="H18" s="213"/>
    </row>
    <row r="19" spans="1:8">
      <c r="A19" s="193">
        <v>32</v>
      </c>
      <c r="B19" s="115" t="s">
        <v>14</v>
      </c>
      <c r="C19" s="133">
        <v>3147207.13</v>
      </c>
      <c r="D19" s="133">
        <v>3233825.19</v>
      </c>
      <c r="E19" s="133">
        <v>3203951.17</v>
      </c>
      <c r="F19" s="120">
        <f t="shared" si="0"/>
        <v>99.076201765872199</v>
      </c>
    </row>
    <row r="20" spans="1:8" s="99" customFormat="1" ht="13.9">
      <c r="A20" s="117">
        <v>3211</v>
      </c>
      <c r="B20" s="115" t="s">
        <v>16</v>
      </c>
      <c r="C20" s="134"/>
      <c r="D20" s="134"/>
      <c r="E20" s="133">
        <v>54404.32</v>
      </c>
      <c r="F20" s="121"/>
      <c r="H20" s="213"/>
    </row>
    <row r="21" spans="1:8" s="99" customFormat="1" ht="13.9">
      <c r="A21" s="117">
        <v>3212</v>
      </c>
      <c r="B21" s="115" t="s">
        <v>17</v>
      </c>
      <c r="C21" s="134"/>
      <c r="D21" s="134"/>
      <c r="E21" s="133">
        <v>505898.23999999999</v>
      </c>
      <c r="F21" s="121"/>
      <c r="H21" s="213"/>
    </row>
    <row r="22" spans="1:8" s="99" customFormat="1" ht="13.9">
      <c r="A22" s="117">
        <v>3213</v>
      </c>
      <c r="B22" s="115" t="s">
        <v>18</v>
      </c>
      <c r="C22" s="134"/>
      <c r="D22" s="134"/>
      <c r="E22" s="133">
        <v>17986.04</v>
      </c>
      <c r="F22" s="121"/>
      <c r="H22" s="213"/>
    </row>
    <row r="23" spans="1:8" s="99" customFormat="1" ht="13.9">
      <c r="A23" s="117">
        <v>3214</v>
      </c>
      <c r="B23" s="115" t="s">
        <v>19</v>
      </c>
      <c r="C23" s="134"/>
      <c r="D23" s="134"/>
      <c r="E23" s="133">
        <v>5.2</v>
      </c>
      <c r="F23" s="121"/>
      <c r="H23" s="213"/>
    </row>
    <row r="24" spans="1:8" s="99" customFormat="1" ht="13.9">
      <c r="A24" s="117">
        <v>3221</v>
      </c>
      <c r="B24" s="115" t="s">
        <v>21</v>
      </c>
      <c r="C24" s="134"/>
      <c r="D24" s="134"/>
      <c r="E24" s="133">
        <v>186599.12</v>
      </c>
      <c r="F24" s="121"/>
      <c r="H24" s="213"/>
    </row>
    <row r="25" spans="1:8" s="99" customFormat="1" ht="13.9">
      <c r="A25" s="117">
        <v>3222</v>
      </c>
      <c r="B25" s="115" t="s">
        <v>22</v>
      </c>
      <c r="C25" s="134"/>
      <c r="D25" s="134"/>
      <c r="E25" s="133">
        <v>53670</v>
      </c>
      <c r="F25" s="121"/>
      <c r="H25" s="213"/>
    </row>
    <row r="26" spans="1:8" s="99" customFormat="1" ht="13.9">
      <c r="A26" s="117">
        <v>3223</v>
      </c>
      <c r="B26" s="115" t="s">
        <v>23</v>
      </c>
      <c r="C26" s="134"/>
      <c r="D26" s="134"/>
      <c r="E26" s="133">
        <v>856131.67</v>
      </c>
      <c r="F26" s="121"/>
      <c r="H26" s="213"/>
    </row>
    <row r="27" spans="1:8" s="99" customFormat="1" ht="13.9">
      <c r="A27" s="117">
        <v>3224</v>
      </c>
      <c r="B27" s="115" t="s">
        <v>24</v>
      </c>
      <c r="C27" s="134"/>
      <c r="D27" s="134"/>
      <c r="E27" s="133">
        <v>32383.02</v>
      </c>
      <c r="F27" s="121"/>
      <c r="H27" s="213"/>
    </row>
    <row r="28" spans="1:8" s="99" customFormat="1" ht="13.9">
      <c r="A28" s="117">
        <v>3225</v>
      </c>
      <c r="B28" s="115" t="s">
        <v>25</v>
      </c>
      <c r="C28" s="134"/>
      <c r="D28" s="134"/>
      <c r="E28" s="133">
        <v>9863.5300000000007</v>
      </c>
      <c r="F28" s="121"/>
      <c r="H28" s="213"/>
    </row>
    <row r="29" spans="1:8" s="99" customFormat="1" ht="13.9">
      <c r="A29" s="117">
        <v>3227</v>
      </c>
      <c r="B29" s="115" t="s">
        <v>26</v>
      </c>
      <c r="C29" s="134"/>
      <c r="D29" s="134"/>
      <c r="E29" s="133">
        <v>14476.81</v>
      </c>
      <c r="F29" s="121"/>
      <c r="H29" s="213"/>
    </row>
    <row r="30" spans="1:8" s="99" customFormat="1" ht="13.9">
      <c r="A30" s="117">
        <v>3231</v>
      </c>
      <c r="B30" s="115" t="s">
        <v>28</v>
      </c>
      <c r="C30" s="134"/>
      <c r="D30" s="134"/>
      <c r="E30" s="133">
        <v>17862.84</v>
      </c>
      <c r="F30" s="121"/>
      <c r="H30" s="213"/>
    </row>
    <row r="31" spans="1:8" s="99" customFormat="1" ht="13.9">
      <c r="A31" s="117">
        <v>3232</v>
      </c>
      <c r="B31" s="115" t="s">
        <v>29</v>
      </c>
      <c r="C31" s="134"/>
      <c r="D31" s="134"/>
      <c r="E31" s="133">
        <v>524901.39</v>
      </c>
      <c r="F31" s="121"/>
      <c r="H31" s="213"/>
    </row>
    <row r="32" spans="1:8" s="99" customFormat="1" ht="13.9">
      <c r="A32" s="117">
        <v>3233</v>
      </c>
      <c r="B32" s="115" t="s">
        <v>30</v>
      </c>
      <c r="C32" s="134"/>
      <c r="D32" s="134"/>
      <c r="E32" s="133">
        <v>48492.61</v>
      </c>
      <c r="F32" s="121"/>
      <c r="H32" s="213"/>
    </row>
    <row r="33" spans="1:8" s="99" customFormat="1" ht="13.9">
      <c r="A33" s="117">
        <v>3234</v>
      </c>
      <c r="B33" s="115" t="s">
        <v>31</v>
      </c>
      <c r="C33" s="134"/>
      <c r="D33" s="134"/>
      <c r="E33" s="133">
        <v>205225.12</v>
      </c>
      <c r="F33" s="121"/>
      <c r="H33" s="213"/>
    </row>
    <row r="34" spans="1:8" s="99" customFormat="1" ht="13.9">
      <c r="A34" s="117">
        <v>3235</v>
      </c>
      <c r="B34" s="115" t="s">
        <v>32</v>
      </c>
      <c r="C34" s="134"/>
      <c r="D34" s="134"/>
      <c r="E34" s="133">
        <v>14981.37</v>
      </c>
      <c r="F34" s="121"/>
      <c r="H34" s="213"/>
    </row>
    <row r="35" spans="1:8" s="99" customFormat="1" ht="13.9">
      <c r="A35" s="117">
        <v>3236</v>
      </c>
      <c r="B35" s="115" t="s">
        <v>33</v>
      </c>
      <c r="C35" s="134"/>
      <c r="D35" s="134"/>
      <c r="E35" s="133">
        <v>38908</v>
      </c>
      <c r="F35" s="121"/>
      <c r="H35" s="213"/>
    </row>
    <row r="36" spans="1:8" s="99" customFormat="1" ht="13.9">
      <c r="A36" s="117">
        <v>3237</v>
      </c>
      <c r="B36" s="115" t="s">
        <v>34</v>
      </c>
      <c r="C36" s="134"/>
      <c r="D36" s="134"/>
      <c r="E36" s="133">
        <v>127170.82</v>
      </c>
      <c r="F36" s="121"/>
      <c r="H36" s="213"/>
    </row>
    <row r="37" spans="1:8" s="99" customFormat="1" ht="13.9">
      <c r="A37" s="117">
        <v>3238</v>
      </c>
      <c r="B37" s="115" t="s">
        <v>35</v>
      </c>
      <c r="C37" s="134"/>
      <c r="D37" s="134"/>
      <c r="E37" s="133">
        <v>149975.91</v>
      </c>
      <c r="F37" s="121"/>
      <c r="H37" s="213"/>
    </row>
    <row r="38" spans="1:8" s="99" customFormat="1" ht="13.9">
      <c r="A38" s="117">
        <v>3239</v>
      </c>
      <c r="B38" s="115" t="s">
        <v>36</v>
      </c>
      <c r="C38" s="134"/>
      <c r="D38" s="134"/>
      <c r="E38" s="133">
        <v>57431.02</v>
      </c>
      <c r="F38" s="121"/>
      <c r="H38" s="213"/>
    </row>
    <row r="39" spans="1:8" s="99" customFormat="1" ht="13.9">
      <c r="A39" s="117">
        <v>3241</v>
      </c>
      <c r="B39" s="115" t="s">
        <v>37</v>
      </c>
      <c r="C39" s="134"/>
      <c r="D39" s="134"/>
      <c r="E39" s="133">
        <v>6002.43</v>
      </c>
      <c r="F39" s="121"/>
      <c r="H39" s="213"/>
    </row>
    <row r="40" spans="1:8" s="99" customFormat="1" ht="26.25">
      <c r="A40" s="117">
        <v>3291</v>
      </c>
      <c r="B40" s="115" t="s">
        <v>39</v>
      </c>
      <c r="C40" s="134"/>
      <c r="D40" s="134"/>
      <c r="E40" s="133">
        <v>14891.71</v>
      </c>
      <c r="F40" s="121"/>
      <c r="H40" s="213"/>
    </row>
    <row r="41" spans="1:8" s="99" customFormat="1" ht="13.9">
      <c r="A41" s="117">
        <v>3292</v>
      </c>
      <c r="B41" s="115" t="s">
        <v>40</v>
      </c>
      <c r="C41" s="134"/>
      <c r="D41" s="134"/>
      <c r="E41" s="133">
        <v>25030.46</v>
      </c>
      <c r="F41" s="121"/>
      <c r="H41" s="213"/>
    </row>
    <row r="42" spans="1:8" s="99" customFormat="1" ht="13.9">
      <c r="A42" s="117">
        <v>3293</v>
      </c>
      <c r="B42" s="115" t="s">
        <v>41</v>
      </c>
      <c r="C42" s="134"/>
      <c r="D42" s="134"/>
      <c r="E42" s="133">
        <v>34067.64</v>
      </c>
      <c r="F42" s="121"/>
      <c r="H42" s="213"/>
    </row>
    <row r="43" spans="1:8" s="99" customFormat="1" ht="13.9">
      <c r="A43" s="117">
        <v>3294</v>
      </c>
      <c r="B43" s="115" t="s">
        <v>42</v>
      </c>
      <c r="C43" s="134"/>
      <c r="D43" s="134"/>
      <c r="E43" s="133">
        <v>93903.360000000001</v>
      </c>
      <c r="F43" s="121"/>
      <c r="H43" s="213"/>
    </row>
    <row r="44" spans="1:8" s="99" customFormat="1" ht="13.9">
      <c r="A44" s="117">
        <v>3295</v>
      </c>
      <c r="B44" s="115" t="s">
        <v>43</v>
      </c>
      <c r="C44" s="134"/>
      <c r="D44" s="134"/>
      <c r="E44" s="133">
        <v>45814.25</v>
      </c>
      <c r="F44" s="121"/>
      <c r="H44" s="213"/>
    </row>
    <row r="45" spans="1:8" s="99" customFormat="1" ht="13.9">
      <c r="A45" s="117">
        <v>3296</v>
      </c>
      <c r="B45" s="115" t="s">
        <v>281</v>
      </c>
      <c r="C45" s="134"/>
      <c r="D45" s="134"/>
      <c r="E45" s="133">
        <v>56645.36</v>
      </c>
      <c r="F45" s="121"/>
      <c r="H45" s="213"/>
    </row>
    <row r="46" spans="1:8" s="99" customFormat="1" ht="13.9">
      <c r="A46" s="117">
        <v>3299</v>
      </c>
      <c r="B46" s="115" t="s">
        <v>38</v>
      </c>
      <c r="C46" s="134"/>
      <c r="D46" s="134"/>
      <c r="E46" s="133">
        <v>11228.93</v>
      </c>
      <c r="F46" s="121"/>
      <c r="H46" s="213"/>
    </row>
    <row r="47" spans="1:8">
      <c r="A47" s="193">
        <v>34</v>
      </c>
      <c r="B47" s="115" t="s">
        <v>44</v>
      </c>
      <c r="C47" s="133">
        <v>0</v>
      </c>
      <c r="D47" s="133">
        <v>0</v>
      </c>
      <c r="E47" s="133">
        <v>36030.559999999998</v>
      </c>
      <c r="F47" s="120" t="s">
        <v>384</v>
      </c>
    </row>
    <row r="48" spans="1:8" s="99" customFormat="1" ht="13.9">
      <c r="A48" s="117">
        <v>3431</v>
      </c>
      <c r="B48" s="115" t="s">
        <v>46</v>
      </c>
      <c r="C48" s="134"/>
      <c r="D48" s="134"/>
      <c r="E48" s="133">
        <v>520.36</v>
      </c>
      <c r="F48" s="121"/>
      <c r="H48" s="213"/>
    </row>
    <row r="49" spans="1:8" s="99" customFormat="1" ht="13.9">
      <c r="A49" s="117">
        <v>3432</v>
      </c>
      <c r="B49" s="115" t="s">
        <v>47</v>
      </c>
      <c r="C49" s="134"/>
      <c r="D49" s="134"/>
      <c r="E49" s="133">
        <v>365.61</v>
      </c>
      <c r="F49" s="121"/>
      <c r="H49" s="213"/>
    </row>
    <row r="50" spans="1:8" s="99" customFormat="1" ht="13.9">
      <c r="A50" s="117">
        <v>3433</v>
      </c>
      <c r="B50" s="115" t="s">
        <v>283</v>
      </c>
      <c r="C50" s="134"/>
      <c r="D50" s="134"/>
      <c r="E50" s="133">
        <v>35144.589999999997</v>
      </c>
      <c r="F50" s="121"/>
      <c r="H50" s="213"/>
    </row>
    <row r="51" spans="1:8" ht="26.25">
      <c r="A51" s="193">
        <v>37</v>
      </c>
      <c r="B51" s="115" t="s">
        <v>53</v>
      </c>
      <c r="C51" s="133">
        <v>6549</v>
      </c>
      <c r="D51" s="133">
        <v>6549</v>
      </c>
      <c r="E51" s="133">
        <v>11900.49</v>
      </c>
      <c r="F51" s="120">
        <f t="shared" si="0"/>
        <v>181.71461291800276</v>
      </c>
    </row>
    <row r="52" spans="1:8" s="99" customFormat="1" ht="13.9">
      <c r="A52" s="117">
        <v>3721</v>
      </c>
      <c r="B52" s="115" t="s">
        <v>55</v>
      </c>
      <c r="C52" s="134"/>
      <c r="D52" s="134"/>
      <c r="E52" s="133">
        <v>11900.49</v>
      </c>
      <c r="F52" s="121"/>
      <c r="H52" s="213"/>
    </row>
    <row r="53" spans="1:8">
      <c r="A53" s="193">
        <v>42</v>
      </c>
      <c r="B53" s="115" t="s">
        <v>60</v>
      </c>
      <c r="C53" s="133">
        <v>488492.19</v>
      </c>
      <c r="D53" s="133">
        <v>488492.19</v>
      </c>
      <c r="E53" s="133">
        <v>405105.74</v>
      </c>
      <c r="F53" s="120">
        <f t="shared" si="0"/>
        <v>82.929829441080727</v>
      </c>
    </row>
    <row r="54" spans="1:8" s="99" customFormat="1" ht="13.9">
      <c r="A54" s="117">
        <v>4212</v>
      </c>
      <c r="B54" s="115" t="s">
        <v>62</v>
      </c>
      <c r="C54" s="134"/>
      <c r="D54" s="134"/>
      <c r="E54" s="133">
        <v>1863.75</v>
      </c>
      <c r="F54" s="121"/>
      <c r="H54" s="213"/>
    </row>
    <row r="55" spans="1:8" s="99" customFormat="1" ht="13.9">
      <c r="A55" s="117">
        <v>4214</v>
      </c>
      <c r="B55" s="115" t="s">
        <v>63</v>
      </c>
      <c r="C55" s="134"/>
      <c r="D55" s="134"/>
      <c r="E55" s="133">
        <v>202607.41</v>
      </c>
      <c r="F55" s="121"/>
      <c r="H55" s="213"/>
    </row>
    <row r="56" spans="1:8" s="99" customFormat="1" ht="13.9">
      <c r="A56" s="117">
        <v>4221</v>
      </c>
      <c r="B56" s="115" t="s">
        <v>65</v>
      </c>
      <c r="C56" s="134"/>
      <c r="D56" s="134"/>
      <c r="E56" s="133">
        <v>72549.88</v>
      </c>
      <c r="F56" s="121"/>
      <c r="H56" s="213"/>
    </row>
    <row r="57" spans="1:8" s="99" customFormat="1" ht="13.9">
      <c r="A57" s="117">
        <v>4222</v>
      </c>
      <c r="B57" s="115" t="s">
        <v>66</v>
      </c>
      <c r="C57" s="134"/>
      <c r="D57" s="134"/>
      <c r="E57" s="133">
        <v>5947.34</v>
      </c>
      <c r="F57" s="121"/>
      <c r="H57" s="213"/>
    </row>
    <row r="58" spans="1:8" s="99" customFormat="1" ht="13.9">
      <c r="A58" s="117">
        <v>4223</v>
      </c>
      <c r="B58" s="115" t="s">
        <v>67</v>
      </c>
      <c r="C58" s="134"/>
      <c r="D58" s="134"/>
      <c r="E58" s="133">
        <v>16891.61</v>
      </c>
      <c r="F58" s="121"/>
      <c r="H58" s="213"/>
    </row>
    <row r="59" spans="1:8" s="99" customFormat="1" ht="13.9">
      <c r="A59" s="117">
        <v>4224</v>
      </c>
      <c r="B59" s="115" t="s">
        <v>68</v>
      </c>
      <c r="C59" s="134"/>
      <c r="D59" s="134"/>
      <c r="E59" s="133">
        <v>19352.98</v>
      </c>
      <c r="F59" s="121"/>
      <c r="H59" s="213"/>
    </row>
    <row r="60" spans="1:8" s="99" customFormat="1" ht="13.9">
      <c r="A60" s="117">
        <v>4225</v>
      </c>
      <c r="B60" s="115" t="s">
        <v>69</v>
      </c>
      <c r="C60" s="134"/>
      <c r="D60" s="134"/>
      <c r="E60" s="133">
        <v>14035.52</v>
      </c>
      <c r="F60" s="121"/>
      <c r="H60" s="213"/>
    </row>
    <row r="61" spans="1:8" s="99" customFormat="1" ht="13.9">
      <c r="A61" s="117">
        <v>4227</v>
      </c>
      <c r="B61" s="115" t="s">
        <v>70</v>
      </c>
      <c r="C61" s="134"/>
      <c r="D61" s="134"/>
      <c r="E61" s="133">
        <v>19987.5</v>
      </c>
      <c r="F61" s="121"/>
      <c r="H61" s="213"/>
    </row>
    <row r="62" spans="1:8" s="99" customFormat="1" ht="13.9">
      <c r="A62" s="117">
        <v>4241</v>
      </c>
      <c r="B62" s="115" t="s">
        <v>75</v>
      </c>
      <c r="C62" s="134"/>
      <c r="D62" s="134"/>
      <c r="E62" s="133">
        <v>11357.75</v>
      </c>
      <c r="F62" s="121"/>
      <c r="H62" s="213"/>
    </row>
    <row r="63" spans="1:8" s="99" customFormat="1" ht="13.9">
      <c r="A63" s="117">
        <v>4262</v>
      </c>
      <c r="B63" s="115" t="s">
        <v>77</v>
      </c>
      <c r="C63" s="134"/>
      <c r="D63" s="134"/>
      <c r="E63" s="133">
        <v>40512</v>
      </c>
      <c r="F63" s="121"/>
      <c r="H63" s="213"/>
    </row>
    <row r="64" spans="1:8">
      <c r="A64" s="193">
        <v>45</v>
      </c>
      <c r="B64" s="115" t="s">
        <v>78</v>
      </c>
      <c r="C64" s="133">
        <v>14370.99</v>
      </c>
      <c r="D64" s="133">
        <v>14370.99</v>
      </c>
      <c r="E64" s="133">
        <v>0</v>
      </c>
      <c r="F64" s="120">
        <f t="shared" si="0"/>
        <v>0</v>
      </c>
    </row>
    <row r="65" spans="1:8" s="99" customFormat="1" ht="13.15">
      <c r="A65" s="117">
        <v>4511</v>
      </c>
      <c r="B65" s="115" t="s">
        <v>79</v>
      </c>
      <c r="C65" s="134"/>
      <c r="D65" s="134"/>
      <c r="E65" s="133">
        <v>0</v>
      </c>
      <c r="F65" s="121"/>
      <c r="H65" s="209"/>
    </row>
    <row r="66" spans="1:8" s="99" customFormat="1" ht="25.9">
      <c r="A66" s="194" t="s">
        <v>303</v>
      </c>
      <c r="B66" s="110" t="s">
        <v>304</v>
      </c>
      <c r="C66" s="131">
        <v>12003829.592500925</v>
      </c>
      <c r="D66" s="131">
        <v>12939905.290000001</v>
      </c>
      <c r="E66" s="131">
        <v>13666538.289999999</v>
      </c>
      <c r="F66" s="111">
        <f t="shared" si="0"/>
        <v>105.61544295506971</v>
      </c>
      <c r="H66" s="209"/>
    </row>
    <row r="67" spans="1:8" s="113" customFormat="1" ht="13.9">
      <c r="A67" s="195">
        <v>11</v>
      </c>
      <c r="B67" s="116" t="s">
        <v>253</v>
      </c>
      <c r="C67" s="132">
        <v>0</v>
      </c>
      <c r="D67" s="132">
        <v>0</v>
      </c>
      <c r="E67" s="132">
        <v>71620</v>
      </c>
      <c r="F67" s="123" t="s">
        <v>384</v>
      </c>
      <c r="H67" s="212"/>
    </row>
    <row r="68" spans="1:8" ht="13.9">
      <c r="A68" s="193">
        <v>31</v>
      </c>
      <c r="B68" s="115" t="s">
        <v>6</v>
      </c>
      <c r="C68" s="133">
        <v>0</v>
      </c>
      <c r="D68" s="133">
        <v>0</v>
      </c>
      <c r="E68" s="133">
        <v>69358.13</v>
      </c>
      <c r="F68" s="120" t="s">
        <v>384</v>
      </c>
      <c r="H68" s="212"/>
    </row>
    <row r="69" spans="1:8" s="99" customFormat="1" ht="13.9">
      <c r="A69" s="117">
        <v>3111</v>
      </c>
      <c r="B69" s="115" t="s">
        <v>8</v>
      </c>
      <c r="C69" s="134"/>
      <c r="D69" s="134"/>
      <c r="E69" s="133">
        <v>58355.45</v>
      </c>
      <c r="F69" s="121"/>
      <c r="H69" s="212"/>
    </row>
    <row r="70" spans="1:8" s="99" customFormat="1" ht="13.9">
      <c r="A70" s="117">
        <v>3121</v>
      </c>
      <c r="B70" s="115" t="s">
        <v>11</v>
      </c>
      <c r="C70" s="134"/>
      <c r="D70" s="134"/>
      <c r="E70" s="133">
        <v>1374</v>
      </c>
      <c r="F70" s="121"/>
      <c r="H70" s="212"/>
    </row>
    <row r="71" spans="1:8" s="99" customFormat="1" ht="13.9">
      <c r="A71" s="117">
        <v>3132</v>
      </c>
      <c r="B71" s="115" t="s">
        <v>13</v>
      </c>
      <c r="C71" s="134"/>
      <c r="D71" s="134"/>
      <c r="E71" s="133">
        <v>9628.68</v>
      </c>
      <c r="F71" s="121"/>
      <c r="H71" s="212"/>
    </row>
    <row r="72" spans="1:8" ht="13.9">
      <c r="A72" s="193">
        <v>32</v>
      </c>
      <c r="B72" s="115" t="s">
        <v>14</v>
      </c>
      <c r="C72" s="133">
        <v>0</v>
      </c>
      <c r="D72" s="133">
        <v>0</v>
      </c>
      <c r="E72" s="133">
        <v>2261.87</v>
      </c>
      <c r="F72" s="120" t="s">
        <v>384</v>
      </c>
      <c r="H72" s="212"/>
    </row>
    <row r="73" spans="1:8" s="99" customFormat="1" ht="13.9">
      <c r="A73" s="117">
        <v>3212</v>
      </c>
      <c r="B73" s="115" t="s">
        <v>17</v>
      </c>
      <c r="C73" s="134">
        <v>0</v>
      </c>
      <c r="D73" s="134">
        <v>0</v>
      </c>
      <c r="E73" s="133">
        <v>2261.87</v>
      </c>
      <c r="F73" s="121"/>
      <c r="H73" s="212"/>
    </row>
    <row r="74" spans="1:8" s="113" customFormat="1" ht="13.9">
      <c r="A74" s="195">
        <v>31</v>
      </c>
      <c r="B74" s="116" t="s">
        <v>255</v>
      </c>
      <c r="C74" s="132">
        <v>2432387.0100000002</v>
      </c>
      <c r="D74" s="132">
        <v>3554612.13</v>
      </c>
      <c r="E74" s="132">
        <v>3803137.0900000003</v>
      </c>
      <c r="F74" s="123">
        <f>(E74/D74)*100</f>
        <v>106.99161964543234</v>
      </c>
      <c r="H74" s="212"/>
    </row>
    <row r="75" spans="1:8" ht="13.9">
      <c r="A75" s="193">
        <v>31</v>
      </c>
      <c r="B75" s="115" t="s">
        <v>6</v>
      </c>
      <c r="C75" s="133">
        <v>603504.56000000006</v>
      </c>
      <c r="D75" s="133">
        <v>830445.2</v>
      </c>
      <c r="E75" s="133">
        <v>897944.71</v>
      </c>
      <c r="F75" s="120">
        <f t="shared" ref="F75:F133" si="1">(E75/D75)*100</f>
        <v>108.12811128296002</v>
      </c>
      <c r="H75" s="212"/>
    </row>
    <row r="76" spans="1:8" s="99" customFormat="1" ht="13.9">
      <c r="A76" s="117">
        <v>3111</v>
      </c>
      <c r="B76" s="115" t="s">
        <v>8</v>
      </c>
      <c r="C76" s="134"/>
      <c r="D76" s="134"/>
      <c r="E76" s="133">
        <v>786298.05</v>
      </c>
      <c r="F76" s="121"/>
      <c r="H76" s="212"/>
    </row>
    <row r="77" spans="1:8" s="99" customFormat="1" ht="13.9">
      <c r="A77" s="117">
        <v>3112</v>
      </c>
      <c r="B77" s="115" t="s">
        <v>9</v>
      </c>
      <c r="C77" s="134"/>
      <c r="D77" s="134"/>
      <c r="E77" s="133">
        <v>1111.1199999999999</v>
      </c>
      <c r="F77" s="121"/>
      <c r="H77" s="212"/>
    </row>
    <row r="78" spans="1:8" s="99" customFormat="1" ht="13.9">
      <c r="A78" s="117">
        <v>3113</v>
      </c>
      <c r="B78" s="115" t="s">
        <v>10</v>
      </c>
      <c r="C78" s="134"/>
      <c r="D78" s="134"/>
      <c r="E78" s="133">
        <v>8036.47</v>
      </c>
      <c r="F78" s="121"/>
      <c r="H78" s="212"/>
    </row>
    <row r="79" spans="1:8" s="99" customFormat="1" ht="13.9">
      <c r="A79" s="117">
        <v>3121</v>
      </c>
      <c r="B79" s="115" t="s">
        <v>11</v>
      </c>
      <c r="C79" s="134"/>
      <c r="D79" s="134"/>
      <c r="E79" s="133">
        <v>13695.99</v>
      </c>
      <c r="F79" s="121"/>
      <c r="H79" s="212"/>
    </row>
    <row r="80" spans="1:8" s="99" customFormat="1" ht="13.9">
      <c r="A80" s="117">
        <v>3132</v>
      </c>
      <c r="B80" s="115" t="s">
        <v>13</v>
      </c>
      <c r="C80" s="134"/>
      <c r="D80" s="134"/>
      <c r="E80" s="133">
        <v>88803.08</v>
      </c>
      <c r="F80" s="121"/>
      <c r="H80" s="212"/>
    </row>
    <row r="81" spans="1:8" ht="13.9">
      <c r="A81" s="193">
        <v>32</v>
      </c>
      <c r="B81" s="115" t="s">
        <v>14</v>
      </c>
      <c r="C81" s="133">
        <v>1026258.37</v>
      </c>
      <c r="D81" s="133">
        <v>1163213.1000000001</v>
      </c>
      <c r="E81" s="133">
        <v>1271754.56</v>
      </c>
      <c r="F81" s="120">
        <f t="shared" si="1"/>
        <v>109.33117586106964</v>
      </c>
      <c r="H81" s="212"/>
    </row>
    <row r="82" spans="1:8" s="99" customFormat="1" ht="13.9">
      <c r="A82" s="117">
        <v>3211</v>
      </c>
      <c r="B82" s="115" t="s">
        <v>16</v>
      </c>
      <c r="C82" s="134"/>
      <c r="D82" s="134"/>
      <c r="E82" s="133">
        <v>234803.12</v>
      </c>
      <c r="F82" s="121"/>
      <c r="H82" s="212"/>
    </row>
    <row r="83" spans="1:8" s="99" customFormat="1" ht="13.9">
      <c r="A83" s="117">
        <v>3212</v>
      </c>
      <c r="B83" s="115" t="s">
        <v>17</v>
      </c>
      <c r="C83" s="134"/>
      <c r="D83" s="134"/>
      <c r="E83" s="133">
        <v>20328.169999999998</v>
      </c>
      <c r="F83" s="121"/>
      <c r="H83" s="212"/>
    </row>
    <row r="84" spans="1:8" s="99" customFormat="1" ht="13.9">
      <c r="A84" s="117">
        <v>3213</v>
      </c>
      <c r="B84" s="115" t="s">
        <v>18</v>
      </c>
      <c r="C84" s="134"/>
      <c r="D84" s="134"/>
      <c r="E84" s="133">
        <v>37673.440000000002</v>
      </c>
      <c r="F84" s="121"/>
      <c r="H84" s="212"/>
    </row>
    <row r="85" spans="1:8" s="99" customFormat="1" ht="13.9">
      <c r="A85" s="117">
        <v>3214</v>
      </c>
      <c r="B85" s="115" t="s">
        <v>19</v>
      </c>
      <c r="C85" s="134"/>
      <c r="D85" s="134"/>
      <c r="E85" s="133">
        <v>-59.95</v>
      </c>
      <c r="F85" s="121"/>
      <c r="H85" s="212"/>
    </row>
    <row r="86" spans="1:8" s="99" customFormat="1" ht="13.9">
      <c r="A86" s="117">
        <v>3221</v>
      </c>
      <c r="B86" s="115" t="s">
        <v>21</v>
      </c>
      <c r="C86" s="134"/>
      <c r="D86" s="134"/>
      <c r="E86" s="133">
        <v>21254.06</v>
      </c>
      <c r="F86" s="121"/>
      <c r="H86" s="212"/>
    </row>
    <row r="87" spans="1:8" s="99" customFormat="1" ht="13.9">
      <c r="A87" s="117">
        <v>3222</v>
      </c>
      <c r="B87" s="115" t="s">
        <v>22</v>
      </c>
      <c r="C87" s="134"/>
      <c r="D87" s="134"/>
      <c r="E87" s="133">
        <v>113735.17</v>
      </c>
      <c r="F87" s="121"/>
      <c r="H87" s="212"/>
    </row>
    <row r="88" spans="1:8" s="99" customFormat="1" ht="13.9">
      <c r="A88" s="117">
        <v>3223</v>
      </c>
      <c r="B88" s="115" t="s">
        <v>23</v>
      </c>
      <c r="C88" s="134"/>
      <c r="D88" s="134"/>
      <c r="E88" s="133">
        <v>22554.18</v>
      </c>
      <c r="F88" s="121"/>
      <c r="H88" s="212"/>
    </row>
    <row r="89" spans="1:8" s="99" customFormat="1" ht="13.9">
      <c r="A89" s="117">
        <v>3224</v>
      </c>
      <c r="B89" s="115" t="s">
        <v>24</v>
      </c>
      <c r="C89" s="134"/>
      <c r="D89" s="134"/>
      <c r="E89" s="133">
        <v>61891.9</v>
      </c>
      <c r="F89" s="121"/>
      <c r="H89" s="212"/>
    </row>
    <row r="90" spans="1:8" s="99" customFormat="1" ht="13.9">
      <c r="A90" s="117">
        <v>3225</v>
      </c>
      <c r="B90" s="115" t="s">
        <v>25</v>
      </c>
      <c r="C90" s="134"/>
      <c r="D90" s="134"/>
      <c r="E90" s="133">
        <v>3118.31</v>
      </c>
      <c r="F90" s="121"/>
      <c r="H90" s="212"/>
    </row>
    <row r="91" spans="1:8" s="99" customFormat="1" ht="13.9">
      <c r="A91" s="117">
        <v>3227</v>
      </c>
      <c r="B91" s="115" t="s">
        <v>26</v>
      </c>
      <c r="C91" s="134"/>
      <c r="D91" s="134"/>
      <c r="E91" s="133">
        <v>10068.09</v>
      </c>
      <c r="F91" s="121"/>
      <c r="H91" s="212"/>
    </row>
    <row r="92" spans="1:8" s="99" customFormat="1" ht="13.9">
      <c r="A92" s="117">
        <v>3231</v>
      </c>
      <c r="B92" s="115" t="s">
        <v>28</v>
      </c>
      <c r="C92" s="134"/>
      <c r="D92" s="134"/>
      <c r="E92" s="133">
        <v>20907.810000000001</v>
      </c>
      <c r="F92" s="121"/>
      <c r="H92" s="212"/>
    </row>
    <row r="93" spans="1:8" s="99" customFormat="1" ht="13.9">
      <c r="A93" s="117">
        <v>3232</v>
      </c>
      <c r="B93" s="115" t="s">
        <v>29</v>
      </c>
      <c r="C93" s="134"/>
      <c r="D93" s="134"/>
      <c r="E93" s="133">
        <v>147334.07999999999</v>
      </c>
      <c r="F93" s="121"/>
      <c r="H93" s="212"/>
    </row>
    <row r="94" spans="1:8" s="99" customFormat="1" ht="13.9">
      <c r="A94" s="117">
        <v>3233</v>
      </c>
      <c r="B94" s="115" t="s">
        <v>30</v>
      </c>
      <c r="C94" s="134"/>
      <c r="D94" s="134"/>
      <c r="E94" s="133">
        <v>25040.66</v>
      </c>
      <c r="F94" s="121"/>
      <c r="H94" s="212"/>
    </row>
    <row r="95" spans="1:8" s="99" customFormat="1" ht="13.9">
      <c r="A95" s="117">
        <v>3234</v>
      </c>
      <c r="B95" s="115" t="s">
        <v>31</v>
      </c>
      <c r="C95" s="134"/>
      <c r="D95" s="134"/>
      <c r="E95" s="133">
        <v>5497.11</v>
      </c>
      <c r="F95" s="121"/>
      <c r="H95" s="212"/>
    </row>
    <row r="96" spans="1:8" s="99" customFormat="1" ht="13.9">
      <c r="A96" s="117">
        <v>3235</v>
      </c>
      <c r="B96" s="115" t="s">
        <v>32</v>
      </c>
      <c r="C96" s="134"/>
      <c r="D96" s="134"/>
      <c r="E96" s="133">
        <v>42587.47</v>
      </c>
      <c r="F96" s="121"/>
      <c r="H96" s="212"/>
    </row>
    <row r="97" spans="1:8" s="99" customFormat="1" ht="13.9">
      <c r="A97" s="117">
        <v>3236</v>
      </c>
      <c r="B97" s="115" t="s">
        <v>33</v>
      </c>
      <c r="C97" s="134"/>
      <c r="D97" s="134"/>
      <c r="E97" s="133">
        <v>41256.11</v>
      </c>
      <c r="F97" s="121"/>
      <c r="H97" s="212"/>
    </row>
    <row r="98" spans="1:8" s="99" customFormat="1" ht="13.9">
      <c r="A98" s="117">
        <v>3237</v>
      </c>
      <c r="B98" s="115" t="s">
        <v>34</v>
      </c>
      <c r="C98" s="134"/>
      <c r="D98" s="134"/>
      <c r="E98" s="133">
        <v>126506.51</v>
      </c>
      <c r="F98" s="121"/>
      <c r="H98" s="212"/>
    </row>
    <row r="99" spans="1:8" s="99" customFormat="1" ht="13.9">
      <c r="A99" s="117">
        <v>3238</v>
      </c>
      <c r="B99" s="115" t="s">
        <v>35</v>
      </c>
      <c r="C99" s="134"/>
      <c r="D99" s="134"/>
      <c r="E99" s="133">
        <v>4733.1000000000004</v>
      </c>
      <c r="F99" s="121"/>
      <c r="H99" s="212"/>
    </row>
    <row r="100" spans="1:8" s="99" customFormat="1" ht="13.9">
      <c r="A100" s="117">
        <v>3239</v>
      </c>
      <c r="B100" s="115" t="s">
        <v>36</v>
      </c>
      <c r="C100" s="134"/>
      <c r="D100" s="134"/>
      <c r="E100" s="133">
        <v>45967.7</v>
      </c>
      <c r="F100" s="121"/>
      <c r="H100" s="212"/>
    </row>
    <row r="101" spans="1:8" s="99" customFormat="1" ht="13.9">
      <c r="A101" s="117">
        <v>3241</v>
      </c>
      <c r="B101" s="115" t="s">
        <v>37</v>
      </c>
      <c r="C101" s="134"/>
      <c r="D101" s="134"/>
      <c r="E101" s="133">
        <v>24411.59</v>
      </c>
      <c r="F101" s="121"/>
      <c r="H101" s="212"/>
    </row>
    <row r="102" spans="1:8" s="99" customFormat="1" ht="26.25">
      <c r="A102" s="117">
        <v>3291</v>
      </c>
      <c r="B102" s="115" t="s">
        <v>39</v>
      </c>
      <c r="C102" s="134"/>
      <c r="D102" s="134"/>
      <c r="E102" s="133">
        <v>8377.0400000000009</v>
      </c>
      <c r="F102" s="121"/>
      <c r="H102" s="212"/>
    </row>
    <row r="103" spans="1:8" s="99" customFormat="1" ht="13.9">
      <c r="A103" s="117">
        <v>3292</v>
      </c>
      <c r="B103" s="115" t="s">
        <v>40</v>
      </c>
      <c r="C103" s="134"/>
      <c r="D103" s="134"/>
      <c r="E103" s="133">
        <v>10654.86</v>
      </c>
      <c r="F103" s="121"/>
      <c r="H103" s="212"/>
    </row>
    <row r="104" spans="1:8" s="99" customFormat="1" ht="13.9">
      <c r="A104" s="117">
        <v>3293</v>
      </c>
      <c r="B104" s="115" t="s">
        <v>41</v>
      </c>
      <c r="C104" s="134"/>
      <c r="D104" s="134"/>
      <c r="E104" s="133">
        <v>52134.879999999997</v>
      </c>
      <c r="F104" s="121"/>
      <c r="H104" s="212"/>
    </row>
    <row r="105" spans="1:8" s="99" customFormat="1" ht="13.9">
      <c r="A105" s="117">
        <v>3294</v>
      </c>
      <c r="B105" s="115" t="s">
        <v>42</v>
      </c>
      <c r="C105" s="134"/>
      <c r="D105" s="134"/>
      <c r="E105" s="133">
        <v>17025.43</v>
      </c>
      <c r="F105" s="121"/>
      <c r="H105" s="212"/>
    </row>
    <row r="106" spans="1:8" s="99" customFormat="1" ht="13.9">
      <c r="A106" s="117">
        <v>3295</v>
      </c>
      <c r="B106" s="115" t="s">
        <v>43</v>
      </c>
      <c r="C106" s="134"/>
      <c r="D106" s="134"/>
      <c r="E106" s="133">
        <v>7899.88</v>
      </c>
      <c r="F106" s="121"/>
      <c r="H106" s="212"/>
    </row>
    <row r="107" spans="1:8" s="99" customFormat="1" ht="13.9">
      <c r="A107" s="117">
        <v>3299</v>
      </c>
      <c r="B107" s="115" t="s">
        <v>38</v>
      </c>
      <c r="C107" s="134"/>
      <c r="D107" s="134"/>
      <c r="E107" s="133">
        <v>166053.84</v>
      </c>
      <c r="F107" s="121"/>
      <c r="H107" s="212"/>
    </row>
    <row r="108" spans="1:8" ht="13.9">
      <c r="A108" s="193">
        <v>34</v>
      </c>
      <c r="B108" s="115" t="s">
        <v>44</v>
      </c>
      <c r="C108" s="133">
        <v>4417.2700000000004</v>
      </c>
      <c r="D108" s="133">
        <v>4417.2700000000004</v>
      </c>
      <c r="E108" s="133">
        <v>43709.120000000003</v>
      </c>
      <c r="F108" s="120">
        <f t="shared" si="1"/>
        <v>989.50528267459299</v>
      </c>
      <c r="H108" s="212"/>
    </row>
    <row r="109" spans="1:8" s="99" customFormat="1" ht="13.9">
      <c r="A109" s="117">
        <v>3431</v>
      </c>
      <c r="B109" s="115" t="s">
        <v>46</v>
      </c>
      <c r="C109" s="134"/>
      <c r="D109" s="134"/>
      <c r="E109" s="133">
        <v>19017.95</v>
      </c>
      <c r="F109" s="121"/>
      <c r="H109" s="212"/>
    </row>
    <row r="110" spans="1:8" s="99" customFormat="1" ht="13.9">
      <c r="A110" s="117">
        <v>3432</v>
      </c>
      <c r="B110" s="115" t="s">
        <v>47</v>
      </c>
      <c r="C110" s="134"/>
      <c r="D110" s="134"/>
      <c r="E110" s="133">
        <v>23760.639999999999</v>
      </c>
      <c r="F110" s="121"/>
      <c r="H110" s="212"/>
    </row>
    <row r="111" spans="1:8" s="99" customFormat="1" ht="13.9">
      <c r="A111" s="117">
        <v>3433</v>
      </c>
      <c r="B111" s="115" t="s">
        <v>283</v>
      </c>
      <c r="C111" s="134"/>
      <c r="D111" s="134"/>
      <c r="E111" s="133">
        <v>930.53</v>
      </c>
      <c r="F111" s="121"/>
      <c r="H111" s="212"/>
    </row>
    <row r="112" spans="1:8" ht="26.25">
      <c r="A112" s="193">
        <v>37</v>
      </c>
      <c r="B112" s="115" t="s">
        <v>53</v>
      </c>
      <c r="C112" s="133">
        <v>8976.5400000000009</v>
      </c>
      <c r="D112" s="133">
        <v>8976.5400000000009</v>
      </c>
      <c r="E112" s="133">
        <v>11387.52</v>
      </c>
      <c r="F112" s="120">
        <f t="shared" si="1"/>
        <v>126.85867828807089</v>
      </c>
      <c r="H112" s="212"/>
    </row>
    <row r="113" spans="1:8" s="99" customFormat="1" ht="13.9">
      <c r="A113" s="117">
        <v>3721</v>
      </c>
      <c r="B113" s="115" t="s">
        <v>55</v>
      </c>
      <c r="C113" s="134"/>
      <c r="D113" s="134"/>
      <c r="E113" s="133">
        <v>11387.52</v>
      </c>
      <c r="F113" s="121"/>
      <c r="H113" s="212"/>
    </row>
    <row r="114" spans="1:8" ht="13.9">
      <c r="A114" s="193">
        <v>42</v>
      </c>
      <c r="B114" s="115" t="s">
        <v>60</v>
      </c>
      <c r="C114" s="133">
        <v>789230.27</v>
      </c>
      <c r="D114" s="133">
        <v>1547560.02</v>
      </c>
      <c r="E114" s="133">
        <v>1502011.98</v>
      </c>
      <c r="F114" s="120">
        <f t="shared" si="1"/>
        <v>97.056783619933526</v>
      </c>
      <c r="H114" s="212"/>
    </row>
    <row r="115" spans="1:8" s="99" customFormat="1" ht="13.9">
      <c r="A115" s="117">
        <v>4214</v>
      </c>
      <c r="B115" s="115" t="s">
        <v>63</v>
      </c>
      <c r="C115" s="134"/>
      <c r="D115" s="134"/>
      <c r="E115" s="133">
        <v>805828.61</v>
      </c>
      <c r="F115" s="121"/>
      <c r="H115" s="212"/>
    </row>
    <row r="116" spans="1:8" s="99" customFormat="1" ht="13.9">
      <c r="A116" s="117">
        <v>4221</v>
      </c>
      <c r="B116" s="115" t="s">
        <v>65</v>
      </c>
      <c r="C116" s="134"/>
      <c r="D116" s="134"/>
      <c r="E116" s="133">
        <v>49697.88</v>
      </c>
      <c r="F116" s="121"/>
      <c r="H116" s="212"/>
    </row>
    <row r="117" spans="1:8" s="99" customFormat="1" ht="13.9">
      <c r="A117" s="117">
        <v>4222</v>
      </c>
      <c r="B117" s="115" t="s">
        <v>66</v>
      </c>
      <c r="C117" s="134"/>
      <c r="D117" s="134"/>
      <c r="E117" s="133">
        <v>4580.58</v>
      </c>
      <c r="F117" s="121"/>
      <c r="H117" s="212"/>
    </row>
    <row r="118" spans="1:8" s="99" customFormat="1" ht="13.9">
      <c r="A118" s="117">
        <v>4223</v>
      </c>
      <c r="B118" s="115" t="s">
        <v>67</v>
      </c>
      <c r="C118" s="134"/>
      <c r="D118" s="134"/>
      <c r="E118" s="133">
        <v>15798.85</v>
      </c>
      <c r="F118" s="121"/>
      <c r="H118" s="212"/>
    </row>
    <row r="119" spans="1:8" s="99" customFormat="1" ht="13.9">
      <c r="A119" s="117">
        <v>4224</v>
      </c>
      <c r="B119" s="115" t="s">
        <v>68</v>
      </c>
      <c r="C119" s="134"/>
      <c r="D119" s="134"/>
      <c r="E119" s="133">
        <v>364698.72</v>
      </c>
      <c r="F119" s="121"/>
      <c r="H119" s="212"/>
    </row>
    <row r="120" spans="1:8" s="99" customFormat="1" ht="13.9">
      <c r="A120" s="117">
        <v>4225</v>
      </c>
      <c r="B120" s="115" t="s">
        <v>69</v>
      </c>
      <c r="C120" s="134"/>
      <c r="D120" s="134"/>
      <c r="E120" s="133">
        <v>236094.56</v>
      </c>
      <c r="F120" s="121"/>
      <c r="H120" s="212"/>
    </row>
    <row r="121" spans="1:8" s="99" customFormat="1" ht="13.9">
      <c r="A121" s="117">
        <v>4227</v>
      </c>
      <c r="B121" s="115" t="s">
        <v>70</v>
      </c>
      <c r="C121" s="134"/>
      <c r="D121" s="134"/>
      <c r="E121" s="133">
        <v>2557</v>
      </c>
      <c r="F121" s="121"/>
      <c r="H121" s="212"/>
    </row>
    <row r="122" spans="1:8" s="99" customFormat="1" ht="13.9">
      <c r="A122" s="117">
        <v>4233</v>
      </c>
      <c r="B122" s="115" t="s">
        <v>73</v>
      </c>
      <c r="C122" s="134"/>
      <c r="D122" s="134"/>
      <c r="E122" s="133">
        <v>0</v>
      </c>
      <c r="F122" s="121"/>
      <c r="H122" s="212"/>
    </row>
    <row r="123" spans="1:8" s="99" customFormat="1" ht="13.9">
      <c r="A123" s="117">
        <v>4241</v>
      </c>
      <c r="B123" s="115" t="s">
        <v>75</v>
      </c>
      <c r="C123" s="134"/>
      <c r="D123" s="134"/>
      <c r="E123" s="133">
        <v>589.08000000000004</v>
      </c>
      <c r="F123" s="121"/>
      <c r="H123" s="212"/>
    </row>
    <row r="124" spans="1:8" s="99" customFormat="1" ht="13.9">
      <c r="A124" s="117">
        <v>4262</v>
      </c>
      <c r="B124" s="115" t="s">
        <v>77</v>
      </c>
      <c r="C124" s="134"/>
      <c r="D124" s="134"/>
      <c r="E124" s="133">
        <v>22523.69</v>
      </c>
      <c r="F124" s="121"/>
      <c r="H124" s="212"/>
    </row>
    <row r="125" spans="1:8" ht="13.9">
      <c r="A125" s="193">
        <v>51</v>
      </c>
      <c r="B125" s="115"/>
      <c r="C125" s="133"/>
      <c r="D125" s="133"/>
      <c r="E125" s="133">
        <v>76329.2</v>
      </c>
      <c r="F125" s="120" t="s">
        <v>384</v>
      </c>
      <c r="H125" s="212"/>
    </row>
    <row r="126" spans="1:8" s="99" customFormat="1" ht="13.9">
      <c r="A126" s="117">
        <v>5183</v>
      </c>
      <c r="B126" s="115"/>
      <c r="C126" s="134"/>
      <c r="D126" s="134"/>
      <c r="E126" s="133">
        <v>76329.2</v>
      </c>
      <c r="F126" s="121"/>
      <c r="H126" s="212"/>
    </row>
    <row r="127" spans="1:8" s="113" customFormat="1" ht="13.9">
      <c r="A127" s="195">
        <v>51</v>
      </c>
      <c r="B127" s="116" t="s">
        <v>258</v>
      </c>
      <c r="C127" s="132">
        <v>2465471.52</v>
      </c>
      <c r="D127" s="132">
        <v>2061398.24</v>
      </c>
      <c r="E127" s="132">
        <v>2121575.67</v>
      </c>
      <c r="F127" s="123">
        <f t="shared" si="1"/>
        <v>102.91925300178775</v>
      </c>
      <c r="H127" s="212"/>
    </row>
    <row r="128" spans="1:8" ht="13.9">
      <c r="A128" s="193">
        <v>31</v>
      </c>
      <c r="B128" s="115" t="s">
        <v>6</v>
      </c>
      <c r="C128" s="133">
        <v>956247.86</v>
      </c>
      <c r="D128" s="133">
        <v>799525.62</v>
      </c>
      <c r="E128" s="133">
        <v>534858.96</v>
      </c>
      <c r="F128" s="120">
        <f t="shared" si="1"/>
        <v>66.897038271268912</v>
      </c>
      <c r="H128" s="212"/>
    </row>
    <row r="129" spans="1:8" s="99" customFormat="1" ht="13.9">
      <c r="A129" s="117">
        <v>3111</v>
      </c>
      <c r="B129" s="115" t="s">
        <v>8</v>
      </c>
      <c r="C129" s="134"/>
      <c r="D129" s="134"/>
      <c r="E129" s="133">
        <v>450384.85</v>
      </c>
      <c r="F129" s="121"/>
      <c r="H129" s="212"/>
    </row>
    <row r="130" spans="1:8" s="99" customFormat="1" ht="13.9">
      <c r="A130" s="117">
        <v>3112</v>
      </c>
      <c r="B130" s="115" t="s">
        <v>9</v>
      </c>
      <c r="C130" s="134"/>
      <c r="D130" s="134"/>
      <c r="E130" s="133">
        <v>607.08000000000004</v>
      </c>
      <c r="F130" s="121"/>
      <c r="H130" s="212"/>
    </row>
    <row r="131" spans="1:8" s="99" customFormat="1" ht="13.9">
      <c r="A131" s="117">
        <v>3121</v>
      </c>
      <c r="B131" s="115" t="s">
        <v>11</v>
      </c>
      <c r="C131" s="134"/>
      <c r="D131" s="134"/>
      <c r="E131" s="133">
        <v>11755.28</v>
      </c>
      <c r="F131" s="121"/>
      <c r="H131" s="212"/>
    </row>
    <row r="132" spans="1:8" s="99" customFormat="1" ht="13.9">
      <c r="A132" s="117">
        <v>3132</v>
      </c>
      <c r="B132" s="115" t="s">
        <v>13</v>
      </c>
      <c r="C132" s="134"/>
      <c r="D132" s="134"/>
      <c r="E132" s="133">
        <v>72111.75</v>
      </c>
      <c r="F132" s="121"/>
      <c r="H132" s="212"/>
    </row>
    <row r="133" spans="1:8" ht="13.9">
      <c r="A133" s="193">
        <v>32</v>
      </c>
      <c r="B133" s="115" t="s">
        <v>14</v>
      </c>
      <c r="C133" s="133">
        <v>1037848.12</v>
      </c>
      <c r="D133" s="133">
        <v>867752.19</v>
      </c>
      <c r="E133" s="133">
        <v>1247878.3799999999</v>
      </c>
      <c r="F133" s="120">
        <f t="shared" si="1"/>
        <v>143.80584622897928</v>
      </c>
      <c r="H133" s="212"/>
    </row>
    <row r="134" spans="1:8" s="99" customFormat="1" ht="13.9">
      <c r="A134" s="117">
        <v>3211</v>
      </c>
      <c r="B134" s="115" t="s">
        <v>16</v>
      </c>
      <c r="C134" s="134"/>
      <c r="D134" s="134"/>
      <c r="E134" s="133">
        <v>134053.73000000001</v>
      </c>
      <c r="F134" s="121"/>
      <c r="H134" s="212"/>
    </row>
    <row r="135" spans="1:8" s="99" customFormat="1" ht="13.9">
      <c r="A135" s="117">
        <v>3212</v>
      </c>
      <c r="B135" s="115" t="s">
        <v>17</v>
      </c>
      <c r="C135" s="134"/>
      <c r="D135" s="134"/>
      <c r="E135" s="133">
        <v>5476.93</v>
      </c>
      <c r="F135" s="121"/>
      <c r="H135" s="212"/>
    </row>
    <row r="136" spans="1:8" s="99" customFormat="1" ht="13.9">
      <c r="A136" s="117">
        <v>3213</v>
      </c>
      <c r="B136" s="115" t="s">
        <v>18</v>
      </c>
      <c r="C136" s="134"/>
      <c r="D136" s="134"/>
      <c r="E136" s="133">
        <v>11506.5</v>
      </c>
      <c r="F136" s="121"/>
      <c r="H136" s="212"/>
    </row>
    <row r="137" spans="1:8" s="99" customFormat="1" ht="13.9">
      <c r="A137" s="117">
        <v>3214</v>
      </c>
      <c r="B137" s="115" t="s">
        <v>19</v>
      </c>
      <c r="C137" s="134"/>
      <c r="D137" s="134"/>
      <c r="E137" s="133">
        <v>88</v>
      </c>
      <c r="F137" s="121"/>
      <c r="H137" s="212"/>
    </row>
    <row r="138" spans="1:8" s="99" customFormat="1" ht="13.9">
      <c r="A138" s="117">
        <v>3221</v>
      </c>
      <c r="B138" s="115" t="s">
        <v>21</v>
      </c>
      <c r="C138" s="134"/>
      <c r="D138" s="134"/>
      <c r="E138" s="133">
        <v>4745.5600000000004</v>
      </c>
      <c r="F138" s="121"/>
      <c r="H138" s="212"/>
    </row>
    <row r="139" spans="1:8" s="99" customFormat="1" ht="13.9">
      <c r="A139" s="117">
        <v>3222</v>
      </c>
      <c r="B139" s="115" t="s">
        <v>22</v>
      </c>
      <c r="C139" s="134"/>
      <c r="D139" s="134"/>
      <c r="E139" s="133">
        <v>39255.22</v>
      </c>
      <c r="F139" s="121"/>
      <c r="H139" s="212"/>
    </row>
    <row r="140" spans="1:8" s="99" customFormat="1" ht="13.9">
      <c r="A140" s="117">
        <v>3223</v>
      </c>
      <c r="B140" s="115" t="s">
        <v>23</v>
      </c>
      <c r="C140" s="134"/>
      <c r="D140" s="134"/>
      <c r="E140" s="133">
        <v>490.58</v>
      </c>
      <c r="F140" s="121"/>
      <c r="H140" s="212"/>
    </row>
    <row r="141" spans="1:8" s="99" customFormat="1" ht="13.9">
      <c r="A141" s="117">
        <v>3224</v>
      </c>
      <c r="B141" s="115" t="s">
        <v>24</v>
      </c>
      <c r="C141" s="134"/>
      <c r="D141" s="134"/>
      <c r="E141" s="133">
        <v>13119.26</v>
      </c>
      <c r="F141" s="121"/>
      <c r="H141" s="212"/>
    </row>
    <row r="142" spans="1:8" s="99" customFormat="1" ht="13.9">
      <c r="A142" s="117">
        <v>3225</v>
      </c>
      <c r="B142" s="115" t="s">
        <v>25</v>
      </c>
      <c r="C142" s="134"/>
      <c r="D142" s="134"/>
      <c r="E142" s="133">
        <v>1822.23</v>
      </c>
      <c r="F142" s="121"/>
      <c r="H142" s="212"/>
    </row>
    <row r="143" spans="1:8" s="99" customFormat="1" ht="13.9">
      <c r="A143" s="117">
        <v>3231</v>
      </c>
      <c r="B143" s="115" t="s">
        <v>28</v>
      </c>
      <c r="C143" s="134"/>
      <c r="D143" s="134"/>
      <c r="E143" s="133">
        <v>6345.11</v>
      </c>
      <c r="F143" s="121"/>
      <c r="H143" s="212"/>
    </row>
    <row r="144" spans="1:8" s="99" customFormat="1" ht="13.9">
      <c r="A144" s="117">
        <v>3232</v>
      </c>
      <c r="B144" s="115" t="s">
        <v>29</v>
      </c>
      <c r="C144" s="134"/>
      <c r="D144" s="134"/>
      <c r="E144" s="133">
        <v>66333.81</v>
      </c>
      <c r="F144" s="121"/>
      <c r="H144" s="212"/>
    </row>
    <row r="145" spans="1:8" s="99" customFormat="1" ht="13.9">
      <c r="A145" s="117">
        <v>3233</v>
      </c>
      <c r="B145" s="115" t="s">
        <v>30</v>
      </c>
      <c r="C145" s="134"/>
      <c r="D145" s="134"/>
      <c r="E145" s="133">
        <v>30760.880000000001</v>
      </c>
      <c r="F145" s="121"/>
      <c r="H145" s="212"/>
    </row>
    <row r="146" spans="1:8" s="99" customFormat="1" ht="13.9">
      <c r="A146" s="117">
        <v>3235</v>
      </c>
      <c r="B146" s="115" t="s">
        <v>32</v>
      </c>
      <c r="C146" s="134"/>
      <c r="D146" s="134"/>
      <c r="E146" s="133">
        <v>3461.28</v>
      </c>
      <c r="F146" s="121"/>
      <c r="H146" s="212"/>
    </row>
    <row r="147" spans="1:8" s="99" customFormat="1" ht="13.9">
      <c r="A147" s="117">
        <v>3236</v>
      </c>
      <c r="B147" s="115" t="s">
        <v>33</v>
      </c>
      <c r="C147" s="134"/>
      <c r="D147" s="134"/>
      <c r="E147" s="133">
        <v>2679.79</v>
      </c>
      <c r="F147" s="121"/>
      <c r="H147" s="212"/>
    </row>
    <row r="148" spans="1:8" s="99" customFormat="1" ht="13.9">
      <c r="A148" s="117">
        <v>3237</v>
      </c>
      <c r="B148" s="115" t="s">
        <v>34</v>
      </c>
      <c r="C148" s="134"/>
      <c r="D148" s="134"/>
      <c r="E148" s="133">
        <v>15976.17</v>
      </c>
      <c r="F148" s="121"/>
      <c r="H148" s="212"/>
    </row>
    <row r="149" spans="1:8" s="99" customFormat="1" ht="13.9">
      <c r="A149" s="117">
        <v>3238</v>
      </c>
      <c r="B149" s="115" t="s">
        <v>35</v>
      </c>
      <c r="C149" s="134"/>
      <c r="D149" s="134"/>
      <c r="E149" s="133">
        <v>565.55999999999995</v>
      </c>
      <c r="F149" s="121"/>
      <c r="H149" s="212"/>
    </row>
    <row r="150" spans="1:8" s="99" customFormat="1" ht="13.9">
      <c r="A150" s="117">
        <v>3239</v>
      </c>
      <c r="B150" s="115" t="s">
        <v>36</v>
      </c>
      <c r="C150" s="134"/>
      <c r="D150" s="134"/>
      <c r="E150" s="133">
        <v>2561.59</v>
      </c>
      <c r="F150" s="121"/>
      <c r="H150" s="212"/>
    </row>
    <row r="151" spans="1:8" s="99" customFormat="1" ht="13.9">
      <c r="A151" s="117">
        <v>3241</v>
      </c>
      <c r="B151" s="115" t="s">
        <v>37</v>
      </c>
      <c r="C151" s="134"/>
      <c r="D151" s="134"/>
      <c r="E151" s="133">
        <v>18427.509999999998</v>
      </c>
      <c r="F151" s="121"/>
      <c r="H151" s="212"/>
    </row>
    <row r="152" spans="1:8" s="99" customFormat="1" ht="13.9">
      <c r="A152" s="117">
        <v>3292</v>
      </c>
      <c r="B152" s="115" t="s">
        <v>40</v>
      </c>
      <c r="C152" s="134"/>
      <c r="D152" s="134"/>
      <c r="E152" s="133">
        <v>2339.44</v>
      </c>
      <c r="F152" s="121"/>
      <c r="H152" s="212"/>
    </row>
    <row r="153" spans="1:8" s="99" customFormat="1" ht="13.9">
      <c r="A153" s="117">
        <v>3293</v>
      </c>
      <c r="B153" s="115" t="s">
        <v>41</v>
      </c>
      <c r="C153" s="134"/>
      <c r="D153" s="134"/>
      <c r="E153" s="133">
        <v>11828.41</v>
      </c>
      <c r="F153" s="121"/>
      <c r="H153" s="212"/>
    </row>
    <row r="154" spans="1:8" s="99" customFormat="1" ht="13.9">
      <c r="A154" s="117">
        <v>3294</v>
      </c>
      <c r="B154" s="115" t="s">
        <v>42</v>
      </c>
      <c r="C154" s="134"/>
      <c r="D154" s="134"/>
      <c r="E154" s="133">
        <v>608.22</v>
      </c>
      <c r="F154" s="121"/>
      <c r="H154" s="212"/>
    </row>
    <row r="155" spans="1:8" s="99" customFormat="1" ht="13.9">
      <c r="A155" s="117">
        <v>3299</v>
      </c>
      <c r="B155" s="115" t="s">
        <v>38</v>
      </c>
      <c r="C155" s="134"/>
      <c r="D155" s="134"/>
      <c r="E155" s="133">
        <v>875432.6</v>
      </c>
      <c r="F155" s="121"/>
      <c r="H155" s="212"/>
    </row>
    <row r="156" spans="1:8" ht="13.9">
      <c r="A156" s="193">
        <v>34</v>
      </c>
      <c r="B156" s="115" t="s">
        <v>44</v>
      </c>
      <c r="C156" s="133">
        <v>2.13</v>
      </c>
      <c r="D156" s="133">
        <v>1.78</v>
      </c>
      <c r="E156" s="133">
        <v>1273.03</v>
      </c>
      <c r="F156" s="135">
        <f t="shared" ref="F156:F185" si="2">(E156/D156)*100</f>
        <v>71518.539325842692</v>
      </c>
      <c r="H156" s="212"/>
    </row>
    <row r="157" spans="1:8" s="99" customFormat="1" ht="13.9">
      <c r="A157" s="117">
        <v>3431</v>
      </c>
      <c r="B157" s="115" t="s">
        <v>46</v>
      </c>
      <c r="C157" s="134"/>
      <c r="D157" s="134"/>
      <c r="E157" s="133">
        <v>143.55000000000001</v>
      </c>
      <c r="F157" s="121"/>
      <c r="H157" s="212"/>
    </row>
    <row r="158" spans="1:8" s="99" customFormat="1" ht="13.9">
      <c r="A158" s="117">
        <v>3432</v>
      </c>
      <c r="B158" s="115" t="s">
        <v>47</v>
      </c>
      <c r="C158" s="134"/>
      <c r="D158" s="134"/>
      <c r="E158" s="133">
        <v>1128.43</v>
      </c>
      <c r="F158" s="121"/>
      <c r="H158" s="212"/>
    </row>
    <row r="159" spans="1:8" s="99" customFormat="1" ht="13.9">
      <c r="A159" s="117">
        <v>3433</v>
      </c>
      <c r="B159" s="115" t="s">
        <v>283</v>
      </c>
      <c r="C159" s="134"/>
      <c r="D159" s="134"/>
      <c r="E159" s="133">
        <v>1.05</v>
      </c>
      <c r="F159" s="121"/>
      <c r="H159" s="212"/>
    </row>
    <row r="160" spans="1:8" ht="13.9">
      <c r="A160" s="193">
        <v>35</v>
      </c>
      <c r="B160" s="115" t="s">
        <v>318</v>
      </c>
      <c r="C160" s="133">
        <v>0</v>
      </c>
      <c r="D160" s="133">
        <v>0</v>
      </c>
      <c r="E160" s="133">
        <v>88782.27</v>
      </c>
      <c r="F160" s="120" t="s">
        <v>384</v>
      </c>
      <c r="H160" s="212"/>
    </row>
    <row r="161" spans="1:8" s="99" customFormat="1" ht="26.25">
      <c r="A161" s="117">
        <v>3531</v>
      </c>
      <c r="B161" s="115" t="s">
        <v>320</v>
      </c>
      <c r="C161" s="134"/>
      <c r="D161" s="134"/>
      <c r="E161" s="133">
        <v>88782.27</v>
      </c>
      <c r="F161" s="121"/>
      <c r="H161" s="212"/>
    </row>
    <row r="162" spans="1:8" ht="13.9">
      <c r="A162" s="193">
        <v>36</v>
      </c>
      <c r="B162" s="115" t="s">
        <v>48</v>
      </c>
      <c r="C162" s="133">
        <v>197222.5</v>
      </c>
      <c r="D162" s="133">
        <v>164899.13</v>
      </c>
      <c r="E162" s="133">
        <v>108436.42</v>
      </c>
      <c r="F162" s="120">
        <f t="shared" si="2"/>
        <v>65.75924324161079</v>
      </c>
      <c r="H162" s="212"/>
    </row>
    <row r="163" spans="1:8" s="99" customFormat="1" ht="13.9">
      <c r="A163" s="117">
        <v>3681</v>
      </c>
      <c r="B163" s="115" t="s">
        <v>50</v>
      </c>
      <c r="C163" s="134"/>
      <c r="D163" s="134"/>
      <c r="E163" s="133">
        <v>8841.08</v>
      </c>
      <c r="F163" s="121"/>
      <c r="H163" s="212"/>
    </row>
    <row r="164" spans="1:8" s="99" customFormat="1" ht="13.9">
      <c r="A164" s="117">
        <v>3691</v>
      </c>
      <c r="B164" s="115" t="s">
        <v>52</v>
      </c>
      <c r="C164" s="134"/>
      <c r="D164" s="134"/>
      <c r="E164" s="133">
        <v>0</v>
      </c>
      <c r="F164" s="121"/>
      <c r="H164" s="212"/>
    </row>
    <row r="165" spans="1:8" s="99" customFormat="1" ht="26.25">
      <c r="A165" s="117">
        <v>3693</v>
      </c>
      <c r="B165" s="115" t="s">
        <v>182</v>
      </c>
      <c r="C165" s="134"/>
      <c r="D165" s="134"/>
      <c r="E165" s="133">
        <v>99595.34</v>
      </c>
      <c r="F165" s="121"/>
      <c r="H165" s="212"/>
    </row>
    <row r="166" spans="1:8" ht="26.25">
      <c r="A166" s="193">
        <v>37</v>
      </c>
      <c r="B166" s="115" t="s">
        <v>53</v>
      </c>
      <c r="C166" s="133">
        <v>6503.47</v>
      </c>
      <c r="D166" s="133">
        <v>5437.6</v>
      </c>
      <c r="E166" s="133">
        <v>19232.84</v>
      </c>
      <c r="F166" s="120">
        <f t="shared" si="2"/>
        <v>353.70089745475946</v>
      </c>
      <c r="H166" s="212"/>
    </row>
    <row r="167" spans="1:8" s="99" customFormat="1" ht="13.9">
      <c r="A167" s="117">
        <v>3721</v>
      </c>
      <c r="B167" s="115" t="s">
        <v>55</v>
      </c>
      <c r="C167" s="134"/>
      <c r="D167" s="134"/>
      <c r="E167" s="133">
        <v>19232.84</v>
      </c>
      <c r="F167" s="121"/>
      <c r="H167" s="212"/>
    </row>
    <row r="168" spans="1:8" ht="13.9">
      <c r="A168" s="193">
        <v>38</v>
      </c>
      <c r="B168" s="115" t="s">
        <v>56</v>
      </c>
      <c r="C168" s="133">
        <v>0</v>
      </c>
      <c r="D168" s="133">
        <v>0</v>
      </c>
      <c r="E168" s="133">
        <v>62623.35</v>
      </c>
      <c r="F168" s="120" t="s">
        <v>384</v>
      </c>
      <c r="H168" s="212"/>
    </row>
    <row r="169" spans="1:8" s="99" customFormat="1" ht="13.9">
      <c r="A169" s="117">
        <v>3813</v>
      </c>
      <c r="B169" s="115" t="s">
        <v>58</v>
      </c>
      <c r="C169" s="134"/>
      <c r="D169" s="134"/>
      <c r="E169" s="133">
        <v>62623.35</v>
      </c>
      <c r="F169" s="121"/>
      <c r="H169" s="212"/>
    </row>
    <row r="170" spans="1:8" ht="13.9">
      <c r="A170" s="193">
        <v>42</v>
      </c>
      <c r="B170" s="115" t="s">
        <v>60</v>
      </c>
      <c r="C170" s="133">
        <v>267647.44</v>
      </c>
      <c r="D170" s="133">
        <v>223781.92</v>
      </c>
      <c r="E170" s="133">
        <v>58490.42</v>
      </c>
      <c r="F170" s="120">
        <f t="shared" si="2"/>
        <v>26.137241114027436</v>
      </c>
      <c r="H170" s="212"/>
    </row>
    <row r="171" spans="1:8" s="99" customFormat="1" ht="13.9">
      <c r="A171" s="117">
        <v>4221</v>
      </c>
      <c r="B171" s="115" t="s">
        <v>65</v>
      </c>
      <c r="C171" s="134"/>
      <c r="D171" s="134"/>
      <c r="E171" s="133">
        <v>17814.23</v>
      </c>
      <c r="F171" s="121"/>
      <c r="H171" s="212"/>
    </row>
    <row r="172" spans="1:8" s="99" customFormat="1" ht="13.9">
      <c r="A172" s="117">
        <v>4222</v>
      </c>
      <c r="B172" s="115" t="s">
        <v>66</v>
      </c>
      <c r="C172" s="134"/>
      <c r="D172" s="134"/>
      <c r="E172" s="133">
        <v>999</v>
      </c>
      <c r="F172" s="121"/>
      <c r="H172" s="212"/>
    </row>
    <row r="173" spans="1:8" s="99" customFormat="1" ht="13.9">
      <c r="A173" s="117">
        <v>4223</v>
      </c>
      <c r="B173" s="115" t="s">
        <v>67</v>
      </c>
      <c r="C173" s="134"/>
      <c r="D173" s="134"/>
      <c r="E173" s="133">
        <v>551.55999999999995</v>
      </c>
      <c r="F173" s="121"/>
      <c r="H173" s="212"/>
    </row>
    <row r="174" spans="1:8" s="99" customFormat="1" ht="13.9">
      <c r="A174" s="117">
        <v>4224</v>
      </c>
      <c r="B174" s="115" t="s">
        <v>68</v>
      </c>
      <c r="C174" s="134"/>
      <c r="D174" s="134"/>
      <c r="E174" s="133">
        <v>32725.96</v>
      </c>
      <c r="F174" s="121"/>
      <c r="H174" s="212"/>
    </row>
    <row r="175" spans="1:8" s="99" customFormat="1" ht="13.9">
      <c r="A175" s="117">
        <v>4225</v>
      </c>
      <c r="B175" s="115" t="s">
        <v>69</v>
      </c>
      <c r="C175" s="134"/>
      <c r="D175" s="134"/>
      <c r="E175" s="133">
        <v>1588.63</v>
      </c>
      <c r="F175" s="121"/>
      <c r="H175" s="212"/>
    </row>
    <row r="176" spans="1:8" s="99" customFormat="1" ht="13.9">
      <c r="A176" s="117">
        <v>4227</v>
      </c>
      <c r="B176" s="115" t="s">
        <v>70</v>
      </c>
      <c r="C176" s="134"/>
      <c r="D176" s="134"/>
      <c r="E176" s="133">
        <v>708.73</v>
      </c>
      <c r="F176" s="121"/>
      <c r="H176" s="212"/>
    </row>
    <row r="177" spans="1:8" s="99" customFormat="1" ht="13.9">
      <c r="A177" s="117">
        <v>4241</v>
      </c>
      <c r="B177" s="115" t="s">
        <v>75</v>
      </c>
      <c r="C177" s="134"/>
      <c r="D177" s="134"/>
      <c r="E177" s="133">
        <v>206.31</v>
      </c>
      <c r="F177" s="121"/>
      <c r="H177" s="212"/>
    </row>
    <row r="178" spans="1:8" s="99" customFormat="1" ht="13.9">
      <c r="A178" s="117">
        <v>4262</v>
      </c>
      <c r="B178" s="115" t="s">
        <v>77</v>
      </c>
      <c r="C178" s="134"/>
      <c r="D178" s="134"/>
      <c r="E178" s="133">
        <v>3896</v>
      </c>
      <c r="F178" s="121"/>
      <c r="H178" s="212"/>
    </row>
    <row r="179" spans="1:8" s="113" customFormat="1" ht="13.9">
      <c r="A179" s="195">
        <v>52</v>
      </c>
      <c r="B179" s="116" t="s">
        <v>260</v>
      </c>
      <c r="C179" s="132">
        <v>7043406.0625009239</v>
      </c>
      <c r="D179" s="132">
        <v>7043406.5</v>
      </c>
      <c r="E179" s="132">
        <v>7379135.8899999987</v>
      </c>
      <c r="F179" s="123">
        <f t="shared" si="2"/>
        <v>104.76657693972369</v>
      </c>
      <c r="H179" s="212"/>
    </row>
    <row r="180" spans="1:8" ht="13.9">
      <c r="A180" s="193">
        <v>31</v>
      </c>
      <c r="B180" s="115" t="s">
        <v>6</v>
      </c>
      <c r="C180" s="133">
        <v>3895228.6830601599</v>
      </c>
      <c r="D180" s="133">
        <v>3895228</v>
      </c>
      <c r="E180" s="133">
        <v>3123413.65</v>
      </c>
      <c r="F180" s="120">
        <f t="shared" si="2"/>
        <v>80.185643818538992</v>
      </c>
      <c r="H180" s="212"/>
    </row>
    <row r="181" spans="1:8" s="99" customFormat="1" ht="13.9">
      <c r="A181" s="117">
        <v>3111</v>
      </c>
      <c r="B181" s="115" t="s">
        <v>8</v>
      </c>
      <c r="C181" s="134"/>
      <c r="D181" s="134"/>
      <c r="E181" s="133">
        <v>2617692.06</v>
      </c>
      <c r="F181" s="121"/>
      <c r="H181" s="212"/>
    </row>
    <row r="182" spans="1:8" s="99" customFormat="1" ht="13.9">
      <c r="A182" s="117">
        <v>3112</v>
      </c>
      <c r="B182" s="115" t="s">
        <v>9</v>
      </c>
      <c r="C182" s="134"/>
      <c r="D182" s="134"/>
      <c r="E182" s="133">
        <v>253.36</v>
      </c>
      <c r="F182" s="121"/>
      <c r="H182" s="212"/>
    </row>
    <row r="183" spans="1:8" s="99" customFormat="1" ht="13.9">
      <c r="A183" s="117">
        <v>3121</v>
      </c>
      <c r="B183" s="115" t="s">
        <v>11</v>
      </c>
      <c r="C183" s="134"/>
      <c r="D183" s="134"/>
      <c r="E183" s="133">
        <v>93071.99</v>
      </c>
      <c r="F183" s="121"/>
      <c r="H183" s="212"/>
    </row>
    <row r="184" spans="1:8" s="99" customFormat="1" ht="13.9">
      <c r="A184" s="117">
        <v>3132</v>
      </c>
      <c r="B184" s="115" t="s">
        <v>13</v>
      </c>
      <c r="C184" s="134"/>
      <c r="D184" s="134"/>
      <c r="E184" s="133">
        <v>412396.24</v>
      </c>
      <c r="F184" s="121"/>
      <c r="H184" s="212"/>
    </row>
    <row r="185" spans="1:8" ht="13.9">
      <c r="A185" s="193">
        <v>32</v>
      </c>
      <c r="B185" s="115" t="s">
        <v>14</v>
      </c>
      <c r="C185" s="133">
        <v>1726020.4533354708</v>
      </c>
      <c r="D185" s="133">
        <v>1726023</v>
      </c>
      <c r="E185" s="133">
        <v>2435743.79</v>
      </c>
      <c r="F185" s="120">
        <f t="shared" si="2"/>
        <v>141.11884893770247</v>
      </c>
      <c r="H185" s="212"/>
    </row>
    <row r="186" spans="1:8" s="99" customFormat="1" ht="13.9">
      <c r="A186" s="117">
        <v>3211</v>
      </c>
      <c r="B186" s="115" t="s">
        <v>16</v>
      </c>
      <c r="C186" s="134"/>
      <c r="D186" s="134"/>
      <c r="E186" s="133">
        <v>473264.56</v>
      </c>
      <c r="F186" s="121"/>
      <c r="H186" s="212"/>
    </row>
    <row r="187" spans="1:8" s="99" customFormat="1" ht="13.9">
      <c r="A187" s="117">
        <v>3212</v>
      </c>
      <c r="B187" s="115" t="s">
        <v>17</v>
      </c>
      <c r="C187" s="134"/>
      <c r="D187" s="134"/>
      <c r="E187" s="133">
        <v>63988.77</v>
      </c>
      <c r="F187" s="121"/>
      <c r="H187" s="212"/>
    </row>
    <row r="188" spans="1:8" s="99" customFormat="1" ht="13.9">
      <c r="A188" s="117">
        <v>3213</v>
      </c>
      <c r="B188" s="115" t="s">
        <v>18</v>
      </c>
      <c r="C188" s="134"/>
      <c r="D188" s="134"/>
      <c r="E188" s="133">
        <v>87741.67</v>
      </c>
      <c r="F188" s="121"/>
      <c r="H188" s="212"/>
    </row>
    <row r="189" spans="1:8" s="99" customFormat="1" ht="13.9">
      <c r="A189" s="117">
        <v>3214</v>
      </c>
      <c r="B189" s="115" t="s">
        <v>19</v>
      </c>
      <c r="C189" s="134"/>
      <c r="D189" s="134"/>
      <c r="E189" s="133">
        <v>7891.13</v>
      </c>
      <c r="F189" s="121"/>
      <c r="H189" s="212"/>
    </row>
    <row r="190" spans="1:8" s="99" customFormat="1" ht="13.9">
      <c r="A190" s="117">
        <v>3221</v>
      </c>
      <c r="B190" s="115" t="s">
        <v>21</v>
      </c>
      <c r="C190" s="134"/>
      <c r="D190" s="134"/>
      <c r="E190" s="133">
        <v>8194</v>
      </c>
      <c r="F190" s="121"/>
      <c r="H190" s="212"/>
    </row>
    <row r="191" spans="1:8" s="99" customFormat="1" ht="13.9">
      <c r="A191" s="117">
        <v>3222</v>
      </c>
      <c r="B191" s="115" t="s">
        <v>22</v>
      </c>
      <c r="C191" s="134"/>
      <c r="D191" s="134"/>
      <c r="E191" s="133">
        <v>989375.93</v>
      </c>
      <c r="F191" s="121"/>
      <c r="H191" s="212"/>
    </row>
    <row r="192" spans="1:8" s="99" customFormat="1" ht="13.9">
      <c r="A192" s="117">
        <v>3223</v>
      </c>
      <c r="B192" s="115" t="s">
        <v>23</v>
      </c>
      <c r="C192" s="134"/>
      <c r="D192" s="134"/>
      <c r="E192" s="133">
        <v>8065.17</v>
      </c>
      <c r="F192" s="121"/>
      <c r="H192" s="212"/>
    </row>
    <row r="193" spans="1:8" s="99" customFormat="1" ht="13.9">
      <c r="A193" s="117">
        <v>3224</v>
      </c>
      <c r="B193" s="115" t="s">
        <v>24</v>
      </c>
      <c r="C193" s="134"/>
      <c r="D193" s="134"/>
      <c r="E193" s="133">
        <v>170991.62</v>
      </c>
      <c r="F193" s="121"/>
      <c r="H193" s="212"/>
    </row>
    <row r="194" spans="1:8" s="99" customFormat="1" ht="13.9">
      <c r="A194" s="117">
        <v>3225</v>
      </c>
      <c r="B194" s="115" t="s">
        <v>25</v>
      </c>
      <c r="C194" s="134"/>
      <c r="D194" s="134"/>
      <c r="E194" s="133">
        <v>3764.49</v>
      </c>
      <c r="F194" s="121"/>
      <c r="H194" s="212"/>
    </row>
    <row r="195" spans="1:8" s="99" customFormat="1" ht="13.9">
      <c r="A195" s="117">
        <v>3227</v>
      </c>
      <c r="B195" s="115" t="s">
        <v>26</v>
      </c>
      <c r="C195" s="134"/>
      <c r="D195" s="134"/>
      <c r="E195" s="133">
        <v>3165.34</v>
      </c>
      <c r="F195" s="121"/>
      <c r="H195" s="212"/>
    </row>
    <row r="196" spans="1:8" s="99" customFormat="1" ht="13.9">
      <c r="A196" s="117">
        <v>3231</v>
      </c>
      <c r="B196" s="115" t="s">
        <v>28</v>
      </c>
      <c r="C196" s="134"/>
      <c r="D196" s="134"/>
      <c r="E196" s="133">
        <v>13588.95</v>
      </c>
      <c r="F196" s="121"/>
      <c r="H196" s="212"/>
    </row>
    <row r="197" spans="1:8" s="99" customFormat="1" ht="13.9">
      <c r="A197" s="117">
        <v>3232</v>
      </c>
      <c r="B197" s="115" t="s">
        <v>29</v>
      </c>
      <c r="C197" s="134"/>
      <c r="D197" s="134"/>
      <c r="E197" s="133">
        <v>93275.42</v>
      </c>
      <c r="F197" s="121"/>
      <c r="H197" s="212"/>
    </row>
    <row r="198" spans="1:8" s="99" customFormat="1" ht="13.9">
      <c r="A198" s="117">
        <v>3233</v>
      </c>
      <c r="B198" s="115" t="s">
        <v>30</v>
      </c>
      <c r="C198" s="134"/>
      <c r="D198" s="134"/>
      <c r="E198" s="133">
        <v>65364.04</v>
      </c>
      <c r="F198" s="121"/>
      <c r="H198" s="212"/>
    </row>
    <row r="199" spans="1:8" s="99" customFormat="1" ht="13.9">
      <c r="A199" s="117">
        <v>3234</v>
      </c>
      <c r="B199" s="115" t="s">
        <v>31</v>
      </c>
      <c r="C199" s="134"/>
      <c r="D199" s="134"/>
      <c r="E199" s="133">
        <v>0</v>
      </c>
      <c r="F199" s="121"/>
      <c r="H199" s="212"/>
    </row>
    <row r="200" spans="1:8" s="99" customFormat="1" ht="13.9">
      <c r="A200" s="117">
        <v>3235</v>
      </c>
      <c r="B200" s="115" t="s">
        <v>32</v>
      </c>
      <c r="C200" s="134"/>
      <c r="D200" s="134"/>
      <c r="E200" s="133">
        <v>16683.560000000001</v>
      </c>
      <c r="F200" s="121"/>
      <c r="H200" s="212"/>
    </row>
    <row r="201" spans="1:8" s="99" customFormat="1" ht="13.9">
      <c r="A201" s="117">
        <v>3236</v>
      </c>
      <c r="B201" s="115" t="s">
        <v>33</v>
      </c>
      <c r="C201" s="134"/>
      <c r="D201" s="134"/>
      <c r="E201" s="133">
        <v>128547.5</v>
      </c>
      <c r="F201" s="121"/>
      <c r="H201" s="212"/>
    </row>
    <row r="202" spans="1:8" s="99" customFormat="1" ht="13.9">
      <c r="A202" s="117">
        <v>3237</v>
      </c>
      <c r="B202" s="115" t="s">
        <v>34</v>
      </c>
      <c r="C202" s="134"/>
      <c r="D202" s="134"/>
      <c r="E202" s="133">
        <v>20610.650000000001</v>
      </c>
      <c r="F202" s="121"/>
      <c r="H202" s="212"/>
    </row>
    <row r="203" spans="1:8" s="99" customFormat="1" ht="13.9">
      <c r="A203" s="117">
        <v>3238</v>
      </c>
      <c r="B203" s="115" t="s">
        <v>35</v>
      </c>
      <c r="C203" s="134"/>
      <c r="D203" s="134"/>
      <c r="E203" s="133">
        <v>2058.9</v>
      </c>
      <c r="F203" s="121"/>
      <c r="H203" s="212"/>
    </row>
    <row r="204" spans="1:8" s="99" customFormat="1" ht="13.9">
      <c r="A204" s="117">
        <v>3239</v>
      </c>
      <c r="B204" s="115" t="s">
        <v>36</v>
      </c>
      <c r="C204" s="134"/>
      <c r="D204" s="134"/>
      <c r="E204" s="133">
        <v>22214.99</v>
      </c>
      <c r="F204" s="121"/>
      <c r="H204" s="212"/>
    </row>
    <row r="205" spans="1:8" s="99" customFormat="1" ht="13.9">
      <c r="A205" s="117">
        <v>3241</v>
      </c>
      <c r="B205" s="115" t="s">
        <v>37</v>
      </c>
      <c r="C205" s="134"/>
      <c r="D205" s="134"/>
      <c r="E205" s="133">
        <v>75655.47</v>
      </c>
      <c r="F205" s="121"/>
      <c r="H205" s="212"/>
    </row>
    <row r="206" spans="1:8" s="99" customFormat="1" ht="13.9">
      <c r="A206" s="117">
        <v>3292</v>
      </c>
      <c r="B206" s="115" t="s">
        <v>40</v>
      </c>
      <c r="C206" s="134"/>
      <c r="D206" s="134"/>
      <c r="E206" s="133">
        <v>9183.1</v>
      </c>
      <c r="F206" s="121"/>
      <c r="H206" s="212"/>
    </row>
    <row r="207" spans="1:8" s="99" customFormat="1" ht="13.9">
      <c r="A207" s="117">
        <v>3293</v>
      </c>
      <c r="B207" s="115" t="s">
        <v>41</v>
      </c>
      <c r="C207" s="134"/>
      <c r="D207" s="134"/>
      <c r="E207" s="133">
        <v>16136.5</v>
      </c>
      <c r="F207" s="121"/>
      <c r="H207" s="212"/>
    </row>
    <row r="208" spans="1:8" s="99" customFormat="1" ht="13.9">
      <c r="A208" s="117">
        <v>3294</v>
      </c>
      <c r="B208" s="115" t="s">
        <v>42</v>
      </c>
      <c r="C208" s="134"/>
      <c r="D208" s="134"/>
      <c r="E208" s="133">
        <v>492.97</v>
      </c>
      <c r="F208" s="121"/>
      <c r="H208" s="212"/>
    </row>
    <row r="209" spans="1:8" s="99" customFormat="1" ht="13.9">
      <c r="A209" s="117">
        <v>3295</v>
      </c>
      <c r="B209" s="115" t="s">
        <v>43</v>
      </c>
      <c r="C209" s="134"/>
      <c r="D209" s="134"/>
      <c r="E209" s="133">
        <v>151.11000000000001</v>
      </c>
      <c r="F209" s="121"/>
      <c r="H209" s="212"/>
    </row>
    <row r="210" spans="1:8" s="99" customFormat="1" ht="13.9">
      <c r="A210" s="117">
        <v>3299</v>
      </c>
      <c r="B210" s="115" t="s">
        <v>38</v>
      </c>
      <c r="C210" s="134"/>
      <c r="D210" s="134"/>
      <c r="E210" s="133">
        <v>155337.95000000001</v>
      </c>
      <c r="F210" s="121"/>
      <c r="H210" s="212"/>
    </row>
    <row r="211" spans="1:8" ht="13.9">
      <c r="A211" s="193">
        <v>34</v>
      </c>
      <c r="B211" s="115" t="s">
        <v>44</v>
      </c>
      <c r="C211" s="133">
        <v>928.42862045379979</v>
      </c>
      <c r="D211" s="133">
        <v>928</v>
      </c>
      <c r="E211" s="133">
        <v>3745.96</v>
      </c>
      <c r="F211" s="120">
        <f t="shared" ref="F211:F258" si="3">(E211/D211)*100</f>
        <v>403.6594827586207</v>
      </c>
      <c r="H211" s="212"/>
    </row>
    <row r="212" spans="1:8" s="99" customFormat="1" ht="13.9">
      <c r="A212" s="117">
        <v>3431</v>
      </c>
      <c r="B212" s="115" t="s">
        <v>46</v>
      </c>
      <c r="C212" s="134"/>
      <c r="D212" s="134"/>
      <c r="E212" s="133">
        <v>1417.04</v>
      </c>
      <c r="F212" s="121"/>
      <c r="H212" s="212"/>
    </row>
    <row r="213" spans="1:8" s="99" customFormat="1" ht="13.9">
      <c r="A213" s="117">
        <v>3432</v>
      </c>
      <c r="B213" s="115" t="s">
        <v>47</v>
      </c>
      <c r="C213" s="134"/>
      <c r="D213" s="134"/>
      <c r="E213" s="133">
        <v>2328.3200000000002</v>
      </c>
      <c r="F213" s="121"/>
      <c r="H213" s="212"/>
    </row>
    <row r="214" spans="1:8" s="99" customFormat="1" ht="13.9">
      <c r="A214" s="117">
        <v>3433</v>
      </c>
      <c r="B214" s="115" t="s">
        <v>283</v>
      </c>
      <c r="C214" s="134"/>
      <c r="D214" s="134"/>
      <c r="E214" s="133">
        <v>0.6</v>
      </c>
      <c r="F214" s="121"/>
      <c r="H214" s="212"/>
    </row>
    <row r="215" spans="1:8" ht="13.9">
      <c r="A215" s="193">
        <v>35</v>
      </c>
      <c r="B215" s="115" t="s">
        <v>318</v>
      </c>
      <c r="C215" s="133">
        <v>0</v>
      </c>
      <c r="D215" s="133">
        <v>0</v>
      </c>
      <c r="E215" s="133">
        <v>88782.27</v>
      </c>
      <c r="F215" s="120" t="s">
        <v>384</v>
      </c>
      <c r="H215" s="212"/>
    </row>
    <row r="216" spans="1:8" s="99" customFormat="1" ht="26.25">
      <c r="A216" s="117">
        <v>3531</v>
      </c>
      <c r="B216" s="115" t="s">
        <v>320</v>
      </c>
      <c r="C216" s="134"/>
      <c r="D216" s="134"/>
      <c r="E216" s="133">
        <v>88782.27</v>
      </c>
      <c r="F216" s="121"/>
      <c r="H216" s="212"/>
    </row>
    <row r="217" spans="1:8" ht="13.9">
      <c r="A217" s="193">
        <v>36</v>
      </c>
      <c r="B217" s="115" t="s">
        <v>48</v>
      </c>
      <c r="C217" s="133">
        <v>197225</v>
      </c>
      <c r="D217" s="133">
        <v>197225</v>
      </c>
      <c r="E217" s="133">
        <v>14681.37</v>
      </c>
      <c r="F217" s="120">
        <f t="shared" si="3"/>
        <v>7.4439700849283819</v>
      </c>
      <c r="H217" s="212"/>
    </row>
    <row r="218" spans="1:8" s="99" customFormat="1" ht="13.9">
      <c r="A218" s="117">
        <v>3681</v>
      </c>
      <c r="B218" s="115" t="s">
        <v>50</v>
      </c>
      <c r="C218" s="134"/>
      <c r="D218" s="134"/>
      <c r="E218" s="133">
        <v>8841.08</v>
      </c>
      <c r="F218" s="121"/>
      <c r="H218" s="212"/>
    </row>
    <row r="219" spans="1:8" s="99" customFormat="1" ht="13.9">
      <c r="A219" s="117">
        <v>3691</v>
      </c>
      <c r="B219" s="115" t="s">
        <v>52</v>
      </c>
      <c r="C219" s="134"/>
      <c r="D219" s="134"/>
      <c r="E219" s="133">
        <v>0</v>
      </c>
      <c r="F219" s="121"/>
      <c r="H219" s="212"/>
    </row>
    <row r="220" spans="1:8" s="99" customFormat="1" ht="26.25">
      <c r="A220" s="117">
        <v>3693</v>
      </c>
      <c r="B220" s="115" t="s">
        <v>182</v>
      </c>
      <c r="C220" s="134"/>
      <c r="D220" s="134"/>
      <c r="E220" s="133">
        <v>5840.29</v>
      </c>
      <c r="F220" s="121"/>
      <c r="H220" s="212"/>
    </row>
    <row r="221" spans="1:8" ht="26.25">
      <c r="A221" s="193">
        <v>37</v>
      </c>
      <c r="B221" s="115" t="s">
        <v>53</v>
      </c>
      <c r="C221" s="133">
        <v>159838.28717713591</v>
      </c>
      <c r="D221" s="133">
        <v>159838</v>
      </c>
      <c r="E221" s="133">
        <v>203117.84</v>
      </c>
      <c r="F221" s="120">
        <f t="shared" si="3"/>
        <v>127.07731578222949</v>
      </c>
      <c r="H221" s="212"/>
    </row>
    <row r="222" spans="1:8" s="99" customFormat="1" ht="13.9">
      <c r="A222" s="117">
        <v>3721</v>
      </c>
      <c r="B222" s="115" t="s">
        <v>55</v>
      </c>
      <c r="C222" s="134"/>
      <c r="D222" s="134"/>
      <c r="E222" s="133">
        <v>203117.84</v>
      </c>
      <c r="F222" s="121"/>
      <c r="H222" s="212"/>
    </row>
    <row r="223" spans="1:8" ht="13.9">
      <c r="A223" s="193">
        <v>38</v>
      </c>
      <c r="B223" s="115" t="s">
        <v>56</v>
      </c>
      <c r="C223" s="133">
        <v>0</v>
      </c>
      <c r="D223" s="133">
        <v>0</v>
      </c>
      <c r="E223" s="133">
        <v>62623.35</v>
      </c>
      <c r="F223" s="120" t="s">
        <v>384</v>
      </c>
      <c r="H223" s="212"/>
    </row>
    <row r="224" spans="1:8" s="99" customFormat="1" ht="13.9">
      <c r="A224" s="117">
        <v>3813</v>
      </c>
      <c r="B224" s="115" t="s">
        <v>58</v>
      </c>
      <c r="C224" s="134"/>
      <c r="D224" s="134"/>
      <c r="E224" s="133">
        <v>62623.35</v>
      </c>
      <c r="F224" s="121"/>
      <c r="H224" s="212"/>
    </row>
    <row r="225" spans="1:8" ht="13.9">
      <c r="A225" s="193">
        <v>42</v>
      </c>
      <c r="B225" s="115" t="s">
        <v>60</v>
      </c>
      <c r="C225" s="133">
        <v>1064165.2103077034</v>
      </c>
      <c r="D225" s="133">
        <v>1064164.5</v>
      </c>
      <c r="E225" s="133">
        <v>1442558.88</v>
      </c>
      <c r="F225" s="120">
        <f t="shared" si="3"/>
        <v>135.55788414291209</v>
      </c>
      <c r="H225" s="212"/>
    </row>
    <row r="226" spans="1:8" s="99" customFormat="1" ht="13.9">
      <c r="A226" s="117">
        <v>4212</v>
      </c>
      <c r="B226" s="115" t="s">
        <v>62</v>
      </c>
      <c r="C226" s="134"/>
      <c r="D226" s="134"/>
      <c r="E226" s="133">
        <v>0</v>
      </c>
      <c r="F226" s="121"/>
      <c r="H226" s="212"/>
    </row>
    <row r="227" spans="1:8" s="99" customFormat="1" ht="13.9">
      <c r="A227" s="117">
        <v>4221</v>
      </c>
      <c r="B227" s="115" t="s">
        <v>65</v>
      </c>
      <c r="C227" s="134"/>
      <c r="D227" s="134"/>
      <c r="E227" s="133">
        <v>115043.74</v>
      </c>
      <c r="F227" s="121"/>
      <c r="H227" s="212"/>
    </row>
    <row r="228" spans="1:8" s="99" customFormat="1" ht="13.9">
      <c r="A228" s="117">
        <v>4222</v>
      </c>
      <c r="B228" s="115" t="s">
        <v>66</v>
      </c>
      <c r="C228" s="134"/>
      <c r="D228" s="134"/>
      <c r="E228" s="133">
        <v>8255.2099999999991</v>
      </c>
      <c r="F228" s="121"/>
      <c r="H228" s="212"/>
    </row>
    <row r="229" spans="1:8" s="99" customFormat="1" ht="13.9">
      <c r="A229" s="117">
        <v>4223</v>
      </c>
      <c r="B229" s="115" t="s">
        <v>67</v>
      </c>
      <c r="C229" s="134"/>
      <c r="D229" s="134"/>
      <c r="E229" s="133">
        <v>8368.84</v>
      </c>
      <c r="F229" s="121"/>
      <c r="H229" s="212"/>
    </row>
    <row r="230" spans="1:8" s="99" customFormat="1" ht="13.9">
      <c r="A230" s="117">
        <v>4224</v>
      </c>
      <c r="B230" s="115" t="s">
        <v>68</v>
      </c>
      <c r="C230" s="134"/>
      <c r="D230" s="134"/>
      <c r="E230" s="133">
        <v>644949.01</v>
      </c>
      <c r="F230" s="121"/>
      <c r="H230" s="212"/>
    </row>
    <row r="231" spans="1:8" s="99" customFormat="1" ht="13.9">
      <c r="A231" s="117">
        <v>4225</v>
      </c>
      <c r="B231" s="115" t="s">
        <v>69</v>
      </c>
      <c r="C231" s="134"/>
      <c r="D231" s="134"/>
      <c r="E231" s="133">
        <v>626007.26</v>
      </c>
      <c r="F231" s="121"/>
      <c r="H231" s="212"/>
    </row>
    <row r="232" spans="1:8" s="99" customFormat="1" ht="13.9">
      <c r="A232" s="117">
        <v>4227</v>
      </c>
      <c r="B232" s="115" t="s">
        <v>70</v>
      </c>
      <c r="C232" s="134"/>
      <c r="D232" s="134"/>
      <c r="E232" s="133">
        <v>0</v>
      </c>
      <c r="F232" s="121"/>
      <c r="H232" s="212"/>
    </row>
    <row r="233" spans="1:8" s="99" customFormat="1" ht="13.9">
      <c r="A233" s="117">
        <v>4231</v>
      </c>
      <c r="B233" s="115" t="s">
        <v>72</v>
      </c>
      <c r="C233" s="134"/>
      <c r="D233" s="134"/>
      <c r="E233" s="133">
        <v>0</v>
      </c>
      <c r="F233" s="121"/>
      <c r="H233" s="212"/>
    </row>
    <row r="234" spans="1:8" s="99" customFormat="1" ht="13.9">
      <c r="A234" s="117">
        <v>4233</v>
      </c>
      <c r="B234" s="115" t="s">
        <v>73</v>
      </c>
      <c r="C234" s="134"/>
      <c r="D234" s="134"/>
      <c r="E234" s="133">
        <v>0</v>
      </c>
      <c r="F234" s="121"/>
      <c r="H234" s="212"/>
    </row>
    <row r="235" spans="1:8" s="99" customFormat="1" ht="13.9">
      <c r="A235" s="117">
        <v>4241</v>
      </c>
      <c r="B235" s="115" t="s">
        <v>75</v>
      </c>
      <c r="C235" s="134"/>
      <c r="D235" s="134"/>
      <c r="E235" s="133">
        <v>-589.08000000000004</v>
      </c>
      <c r="F235" s="121"/>
      <c r="H235" s="212"/>
    </row>
    <row r="236" spans="1:8" s="99" customFormat="1" ht="13.9">
      <c r="A236" s="117">
        <v>4262</v>
      </c>
      <c r="B236" s="115" t="s">
        <v>77</v>
      </c>
      <c r="C236" s="134"/>
      <c r="D236" s="134"/>
      <c r="E236" s="133">
        <v>40523.9</v>
      </c>
      <c r="F236" s="121"/>
      <c r="H236" s="212"/>
    </row>
    <row r="237" spans="1:8" ht="13.9">
      <c r="A237" s="193">
        <v>51</v>
      </c>
      <c r="B237" s="115"/>
      <c r="C237" s="133"/>
      <c r="D237" s="133"/>
      <c r="E237" s="133">
        <v>4468.78</v>
      </c>
      <c r="F237" s="120" t="s">
        <v>384</v>
      </c>
      <c r="H237" s="212"/>
    </row>
    <row r="238" spans="1:8" s="99" customFormat="1" ht="13.9">
      <c r="A238" s="117">
        <v>5183</v>
      </c>
      <c r="B238" s="115"/>
      <c r="C238" s="134"/>
      <c r="D238" s="134"/>
      <c r="E238" s="133">
        <v>4468.78</v>
      </c>
      <c r="F238" s="121"/>
      <c r="H238" s="212"/>
    </row>
    <row r="239" spans="1:8" s="113" customFormat="1" ht="13.9">
      <c r="A239" s="195">
        <v>563</v>
      </c>
      <c r="B239" s="116" t="s">
        <v>262</v>
      </c>
      <c r="C239" s="132">
        <v>0</v>
      </c>
      <c r="D239" s="132">
        <v>0</v>
      </c>
      <c r="E239" s="132">
        <v>9695.6299999999992</v>
      </c>
      <c r="F239" s="123" t="s">
        <v>384</v>
      </c>
      <c r="H239" s="212"/>
    </row>
    <row r="240" spans="1:8" ht="13.9">
      <c r="A240" s="193">
        <v>31</v>
      </c>
      <c r="B240" s="115" t="s">
        <v>6</v>
      </c>
      <c r="C240" s="133">
        <v>0</v>
      </c>
      <c r="D240" s="133">
        <v>0</v>
      </c>
      <c r="E240" s="133">
        <v>7743.45</v>
      </c>
      <c r="F240" s="120" t="s">
        <v>384</v>
      </c>
      <c r="H240" s="212"/>
    </row>
    <row r="241" spans="1:8" s="99" customFormat="1" ht="13.9">
      <c r="A241" s="117">
        <v>3111</v>
      </c>
      <c r="B241" s="115" t="s">
        <v>8</v>
      </c>
      <c r="C241" s="134"/>
      <c r="D241" s="134"/>
      <c r="E241" s="133">
        <v>6389.23</v>
      </c>
      <c r="F241" s="121"/>
      <c r="H241" s="212"/>
    </row>
    <row r="242" spans="1:8" s="99" customFormat="1" ht="13.9">
      <c r="A242" s="117">
        <v>3121</v>
      </c>
      <c r="B242" s="115" t="s">
        <v>11</v>
      </c>
      <c r="C242" s="134"/>
      <c r="D242" s="134"/>
      <c r="E242" s="133">
        <v>300</v>
      </c>
      <c r="F242" s="121"/>
      <c r="H242" s="212"/>
    </row>
    <row r="243" spans="1:8" s="99" customFormat="1" ht="13.9">
      <c r="A243" s="117">
        <v>3132</v>
      </c>
      <c r="B243" s="115" t="s">
        <v>13</v>
      </c>
      <c r="C243" s="134"/>
      <c r="D243" s="134"/>
      <c r="E243" s="133">
        <v>1054.22</v>
      </c>
      <c r="F243" s="121"/>
      <c r="H243" s="212"/>
    </row>
    <row r="244" spans="1:8" ht="13.9">
      <c r="A244" s="193">
        <v>32</v>
      </c>
      <c r="B244" s="115" t="s">
        <v>14</v>
      </c>
      <c r="C244" s="133">
        <v>0</v>
      </c>
      <c r="D244" s="133">
        <v>0</v>
      </c>
      <c r="E244" s="133">
        <v>1952.1100000000001</v>
      </c>
      <c r="F244" s="120" t="s">
        <v>384</v>
      </c>
      <c r="H244" s="212"/>
    </row>
    <row r="245" spans="1:8" s="99" customFormat="1" ht="13.9">
      <c r="A245" s="117">
        <v>3211</v>
      </c>
      <c r="B245" s="115" t="s">
        <v>16</v>
      </c>
      <c r="C245" s="134"/>
      <c r="D245" s="134"/>
      <c r="E245" s="133">
        <v>1858.3600000000001</v>
      </c>
      <c r="F245" s="121"/>
      <c r="H245" s="212"/>
    </row>
    <row r="246" spans="1:8" s="99" customFormat="1" ht="13.9">
      <c r="A246" s="117">
        <v>3233</v>
      </c>
      <c r="B246" s="115" t="s">
        <v>30</v>
      </c>
      <c r="C246" s="134"/>
      <c r="D246" s="134"/>
      <c r="E246" s="133">
        <v>93.75</v>
      </c>
      <c r="F246" s="121"/>
      <c r="H246" s="212"/>
    </row>
    <row r="247" spans="1:8" ht="13.9">
      <c r="A247" s="193">
        <v>34</v>
      </c>
      <c r="B247" s="115" t="s">
        <v>44</v>
      </c>
      <c r="C247" s="133">
        <v>0</v>
      </c>
      <c r="D247" s="133">
        <v>0</v>
      </c>
      <c r="E247" s="133">
        <v>7.0000000000000007E-2</v>
      </c>
      <c r="F247" s="120" t="s">
        <v>384</v>
      </c>
      <c r="H247" s="212"/>
    </row>
    <row r="248" spans="1:8" s="99" customFormat="1" ht="13.9">
      <c r="A248" s="117">
        <v>3431</v>
      </c>
      <c r="B248" s="115" t="s">
        <v>46</v>
      </c>
      <c r="C248" s="134"/>
      <c r="D248" s="134"/>
      <c r="E248" s="133">
        <v>7.0000000000000007E-2</v>
      </c>
      <c r="F248" s="121"/>
      <c r="H248" s="212"/>
    </row>
    <row r="249" spans="1:8" s="113" customFormat="1" ht="13.9">
      <c r="A249" s="195">
        <v>581</v>
      </c>
      <c r="B249" s="116" t="s">
        <v>264</v>
      </c>
      <c r="C249" s="132">
        <v>0</v>
      </c>
      <c r="D249" s="132">
        <v>0</v>
      </c>
      <c r="E249" s="132">
        <v>2230.5100000000002</v>
      </c>
      <c r="F249" s="123" t="s">
        <v>384</v>
      </c>
      <c r="H249" s="212"/>
    </row>
    <row r="250" spans="1:8" ht="13.9">
      <c r="A250" s="193">
        <v>32</v>
      </c>
      <c r="B250" s="115" t="s">
        <v>14</v>
      </c>
      <c r="C250" s="133">
        <v>0</v>
      </c>
      <c r="D250" s="133">
        <v>0</v>
      </c>
      <c r="E250" s="133">
        <v>2230.5100000000002</v>
      </c>
      <c r="F250" s="120" t="s">
        <v>384</v>
      </c>
      <c r="H250" s="212"/>
    </row>
    <row r="251" spans="1:8" s="99" customFormat="1" ht="13.9">
      <c r="A251" s="117">
        <v>3221</v>
      </c>
      <c r="B251" s="115" t="s">
        <v>21</v>
      </c>
      <c r="C251" s="134"/>
      <c r="D251" s="134"/>
      <c r="E251" s="133">
        <v>25.25</v>
      </c>
      <c r="F251" s="121"/>
      <c r="H251" s="212"/>
    </row>
    <row r="252" spans="1:8" s="99" customFormat="1" ht="13.9">
      <c r="A252" s="117">
        <v>3222</v>
      </c>
      <c r="B252" s="115" t="s">
        <v>22</v>
      </c>
      <c r="C252" s="134"/>
      <c r="D252" s="134"/>
      <c r="E252" s="133">
        <v>2205.2600000000002</v>
      </c>
      <c r="F252" s="121"/>
      <c r="H252" s="212"/>
    </row>
    <row r="253" spans="1:8" s="113" customFormat="1" ht="13.9">
      <c r="A253" s="195">
        <v>61</v>
      </c>
      <c r="B253" s="116" t="s">
        <v>267</v>
      </c>
      <c r="C253" s="132">
        <v>62565</v>
      </c>
      <c r="D253" s="132">
        <v>280488.42</v>
      </c>
      <c r="E253" s="132">
        <v>231884.13</v>
      </c>
      <c r="F253" s="123">
        <f t="shared" si="3"/>
        <v>82.671552002039874</v>
      </c>
      <c r="H253" s="212"/>
    </row>
    <row r="254" spans="1:8" ht="13.9">
      <c r="A254" s="193">
        <v>31</v>
      </c>
      <c r="B254" s="115" t="s">
        <v>6</v>
      </c>
      <c r="C254" s="133">
        <v>32063</v>
      </c>
      <c r="D254" s="133">
        <v>143379.63</v>
      </c>
      <c r="E254" s="133">
        <v>119945.82</v>
      </c>
      <c r="F254" s="120">
        <f t="shared" si="3"/>
        <v>83.656109309251264</v>
      </c>
      <c r="H254" s="212"/>
    </row>
    <row r="255" spans="1:8" s="99" customFormat="1" ht="13.9">
      <c r="A255" s="117">
        <v>3111</v>
      </c>
      <c r="B255" s="115" t="s">
        <v>8</v>
      </c>
      <c r="C255" s="134"/>
      <c r="D255" s="134"/>
      <c r="E255" s="133">
        <v>102778.8</v>
      </c>
      <c r="F255" s="121"/>
      <c r="H255" s="212"/>
    </row>
    <row r="256" spans="1:8" s="99" customFormat="1" ht="13.9">
      <c r="A256" s="117">
        <v>3121</v>
      </c>
      <c r="B256" s="115" t="s">
        <v>11</v>
      </c>
      <c r="C256" s="134"/>
      <c r="D256" s="134"/>
      <c r="E256" s="133">
        <v>1400</v>
      </c>
      <c r="F256" s="121"/>
      <c r="H256" s="212"/>
    </row>
    <row r="257" spans="1:8" s="99" customFormat="1" ht="13.9">
      <c r="A257" s="117">
        <v>3132</v>
      </c>
      <c r="B257" s="115" t="s">
        <v>13</v>
      </c>
      <c r="C257" s="134"/>
      <c r="D257" s="134"/>
      <c r="E257" s="133">
        <v>15767.02</v>
      </c>
      <c r="F257" s="121"/>
      <c r="H257" s="212"/>
    </row>
    <row r="258" spans="1:8" ht="13.9">
      <c r="A258" s="193">
        <v>32</v>
      </c>
      <c r="B258" s="115" t="s">
        <v>14</v>
      </c>
      <c r="C258" s="133">
        <v>23566</v>
      </c>
      <c r="D258" s="133">
        <v>105374.63</v>
      </c>
      <c r="E258" s="133">
        <v>81782.490000000005</v>
      </c>
      <c r="F258" s="120">
        <f t="shared" si="3"/>
        <v>77.61117642833004</v>
      </c>
      <c r="H258" s="212"/>
    </row>
    <row r="259" spans="1:8" s="99" customFormat="1" ht="13.9">
      <c r="A259" s="117">
        <v>3211</v>
      </c>
      <c r="B259" s="115" t="s">
        <v>16</v>
      </c>
      <c r="C259" s="134"/>
      <c r="D259" s="134"/>
      <c r="E259" s="133">
        <v>21341.05</v>
      </c>
      <c r="F259" s="121"/>
      <c r="H259" s="212"/>
    </row>
    <row r="260" spans="1:8" s="99" customFormat="1" ht="13.9">
      <c r="A260" s="117">
        <v>3212</v>
      </c>
      <c r="B260" s="115" t="s">
        <v>17</v>
      </c>
      <c r="C260" s="134"/>
      <c r="D260" s="134"/>
      <c r="E260" s="133">
        <v>4768.4399999999996</v>
      </c>
      <c r="F260" s="121"/>
      <c r="H260" s="212"/>
    </row>
    <row r="261" spans="1:8" s="99" customFormat="1" ht="13.9">
      <c r="A261" s="117">
        <v>3213</v>
      </c>
      <c r="B261" s="115" t="s">
        <v>18</v>
      </c>
      <c r="C261" s="134"/>
      <c r="D261" s="134"/>
      <c r="E261" s="133">
        <v>1276.5</v>
      </c>
      <c r="F261" s="121"/>
      <c r="H261" s="212"/>
    </row>
    <row r="262" spans="1:8" s="99" customFormat="1" ht="13.9">
      <c r="A262" s="117">
        <v>3214</v>
      </c>
      <c r="B262" s="115" t="s">
        <v>19</v>
      </c>
      <c r="C262" s="134"/>
      <c r="D262" s="134"/>
      <c r="E262" s="133">
        <v>0</v>
      </c>
      <c r="F262" s="121"/>
      <c r="H262" s="212"/>
    </row>
    <row r="263" spans="1:8" s="99" customFormat="1" ht="13.9">
      <c r="A263" s="117">
        <v>3221</v>
      </c>
      <c r="B263" s="115" t="s">
        <v>21</v>
      </c>
      <c r="C263" s="134"/>
      <c r="D263" s="134"/>
      <c r="E263" s="133">
        <v>716.26</v>
      </c>
      <c r="F263" s="121"/>
      <c r="H263" s="212"/>
    </row>
    <row r="264" spans="1:8" s="99" customFormat="1" ht="13.9">
      <c r="A264" s="117">
        <v>3222</v>
      </c>
      <c r="B264" s="115" t="s">
        <v>22</v>
      </c>
      <c r="C264" s="134"/>
      <c r="D264" s="134"/>
      <c r="E264" s="133">
        <v>23256.81</v>
      </c>
      <c r="F264" s="121"/>
      <c r="H264" s="212"/>
    </row>
    <row r="265" spans="1:8" s="99" customFormat="1" ht="13.9">
      <c r="A265" s="117">
        <v>3223</v>
      </c>
      <c r="B265" s="115" t="s">
        <v>23</v>
      </c>
      <c r="C265" s="134"/>
      <c r="D265" s="134"/>
      <c r="E265" s="133">
        <v>0</v>
      </c>
      <c r="F265" s="121"/>
      <c r="H265" s="212"/>
    </row>
    <row r="266" spans="1:8" s="99" customFormat="1" ht="13.9">
      <c r="A266" s="117">
        <v>3224</v>
      </c>
      <c r="B266" s="115" t="s">
        <v>24</v>
      </c>
      <c r="C266" s="134"/>
      <c r="D266" s="134"/>
      <c r="E266" s="133">
        <v>2259.1999999999998</v>
      </c>
      <c r="F266" s="121"/>
      <c r="H266" s="212"/>
    </row>
    <row r="267" spans="1:8" s="99" customFormat="1" ht="13.9">
      <c r="A267" s="117">
        <v>3225</v>
      </c>
      <c r="B267" s="115" t="s">
        <v>25</v>
      </c>
      <c r="C267" s="134"/>
      <c r="D267" s="134"/>
      <c r="E267" s="133">
        <v>161.63</v>
      </c>
      <c r="F267" s="121"/>
      <c r="H267" s="212"/>
    </row>
    <row r="268" spans="1:8" s="99" customFormat="1" ht="13.9">
      <c r="A268" s="117">
        <v>3227</v>
      </c>
      <c r="B268" s="115" t="s">
        <v>26</v>
      </c>
      <c r="C268" s="134"/>
      <c r="D268" s="134"/>
      <c r="E268" s="133">
        <v>226.93</v>
      </c>
      <c r="F268" s="121"/>
      <c r="H268" s="212"/>
    </row>
    <row r="269" spans="1:8" s="99" customFormat="1" ht="13.9">
      <c r="A269" s="117">
        <v>3231</v>
      </c>
      <c r="B269" s="115" t="s">
        <v>28</v>
      </c>
      <c r="C269" s="134"/>
      <c r="D269" s="134"/>
      <c r="E269" s="133">
        <v>98.78</v>
      </c>
      <c r="F269" s="121"/>
      <c r="H269" s="212"/>
    </row>
    <row r="270" spans="1:8" s="99" customFormat="1" ht="13.9">
      <c r="A270" s="117">
        <v>3232</v>
      </c>
      <c r="B270" s="115" t="s">
        <v>29</v>
      </c>
      <c r="C270" s="134"/>
      <c r="D270" s="134"/>
      <c r="E270" s="133">
        <v>9144.3700000000008</v>
      </c>
      <c r="F270" s="121"/>
      <c r="H270" s="212"/>
    </row>
    <row r="271" spans="1:8" s="99" customFormat="1" ht="13.9">
      <c r="A271" s="117">
        <v>3233</v>
      </c>
      <c r="B271" s="115" t="s">
        <v>30</v>
      </c>
      <c r="C271" s="134"/>
      <c r="D271" s="134"/>
      <c r="E271" s="133">
        <v>1353.9</v>
      </c>
      <c r="F271" s="121"/>
      <c r="H271" s="212"/>
    </row>
    <row r="272" spans="1:8" s="99" customFormat="1" ht="13.9">
      <c r="A272" s="117">
        <v>3235</v>
      </c>
      <c r="B272" s="115" t="s">
        <v>32</v>
      </c>
      <c r="C272" s="134"/>
      <c r="D272" s="134"/>
      <c r="E272" s="133">
        <v>10.29</v>
      </c>
      <c r="F272" s="121"/>
      <c r="H272" s="212"/>
    </row>
    <row r="273" spans="1:8" s="99" customFormat="1" ht="13.9">
      <c r="A273" s="117">
        <v>3236</v>
      </c>
      <c r="B273" s="115" t="s">
        <v>33</v>
      </c>
      <c r="C273" s="134"/>
      <c r="D273" s="134"/>
      <c r="E273" s="133">
        <v>363.04</v>
      </c>
      <c r="F273" s="121"/>
      <c r="H273" s="212"/>
    </row>
    <row r="274" spans="1:8" s="99" customFormat="1" ht="13.9">
      <c r="A274" s="117">
        <v>3237</v>
      </c>
      <c r="B274" s="115" t="s">
        <v>34</v>
      </c>
      <c r="C274" s="134"/>
      <c r="D274" s="134"/>
      <c r="E274" s="133">
        <v>2490</v>
      </c>
      <c r="F274" s="121"/>
      <c r="H274" s="212"/>
    </row>
    <row r="275" spans="1:8" s="99" customFormat="1" ht="13.9">
      <c r="A275" s="117">
        <v>3238</v>
      </c>
      <c r="B275" s="115" t="s">
        <v>35</v>
      </c>
      <c r="C275" s="134"/>
      <c r="D275" s="134"/>
      <c r="E275" s="133">
        <v>76.819999999999993</v>
      </c>
      <c r="F275" s="121"/>
      <c r="H275" s="212"/>
    </row>
    <row r="276" spans="1:8" s="99" customFormat="1" ht="13.9">
      <c r="A276" s="117">
        <v>3239</v>
      </c>
      <c r="B276" s="115" t="s">
        <v>36</v>
      </c>
      <c r="C276" s="134"/>
      <c r="D276" s="134"/>
      <c r="E276" s="133">
        <v>419.34</v>
      </c>
      <c r="F276" s="121"/>
      <c r="H276" s="212"/>
    </row>
    <row r="277" spans="1:8" s="99" customFormat="1" ht="13.9">
      <c r="A277" s="117">
        <v>3241</v>
      </c>
      <c r="B277" s="115" t="s">
        <v>37</v>
      </c>
      <c r="C277" s="134"/>
      <c r="D277" s="134"/>
      <c r="E277" s="133">
        <v>1633.79</v>
      </c>
      <c r="F277" s="121"/>
      <c r="H277" s="212"/>
    </row>
    <row r="278" spans="1:8" s="99" customFormat="1" ht="13.9">
      <c r="A278" s="117">
        <v>3293</v>
      </c>
      <c r="B278" s="115" t="s">
        <v>41</v>
      </c>
      <c r="C278" s="134"/>
      <c r="D278" s="134"/>
      <c r="E278" s="133">
        <v>1370.87</v>
      </c>
      <c r="F278" s="121"/>
      <c r="H278" s="212"/>
    </row>
    <row r="279" spans="1:8" s="99" customFormat="1" ht="13.9">
      <c r="A279" s="117">
        <v>3294</v>
      </c>
      <c r="B279" s="115" t="s">
        <v>42</v>
      </c>
      <c r="C279" s="134"/>
      <c r="D279" s="134"/>
      <c r="E279" s="133">
        <v>110</v>
      </c>
      <c r="F279" s="121"/>
      <c r="H279" s="212"/>
    </row>
    <row r="280" spans="1:8" s="99" customFormat="1" ht="13.9">
      <c r="A280" s="117">
        <v>3299</v>
      </c>
      <c r="B280" s="115" t="s">
        <v>38</v>
      </c>
      <c r="C280" s="134"/>
      <c r="D280" s="134"/>
      <c r="E280" s="133">
        <v>10704.47</v>
      </c>
      <c r="F280" s="121"/>
      <c r="H280" s="212"/>
    </row>
    <row r="281" spans="1:8" ht="13.9">
      <c r="A281" s="193">
        <v>34</v>
      </c>
      <c r="B281" s="115" t="s">
        <v>44</v>
      </c>
      <c r="C281" s="133">
        <v>48</v>
      </c>
      <c r="D281" s="133">
        <v>215.93</v>
      </c>
      <c r="E281" s="133">
        <v>61.76</v>
      </c>
      <c r="F281" s="120">
        <f t="shared" ref="F281:F324" si="4">(E281/D281)*100</f>
        <v>28.601861714444492</v>
      </c>
      <c r="H281" s="212"/>
    </row>
    <row r="282" spans="1:8" s="99" customFormat="1" ht="13.9">
      <c r="A282" s="117">
        <v>3431</v>
      </c>
      <c r="B282" s="115" t="s">
        <v>46</v>
      </c>
      <c r="C282" s="134"/>
      <c r="D282" s="134"/>
      <c r="E282" s="133">
        <v>27.01</v>
      </c>
      <c r="F282" s="121"/>
      <c r="H282" s="212"/>
    </row>
    <row r="283" spans="1:8" s="99" customFormat="1" ht="13.9">
      <c r="A283" s="117">
        <v>3432</v>
      </c>
      <c r="B283" s="115" t="s">
        <v>47</v>
      </c>
      <c r="C283" s="134"/>
      <c r="D283" s="134"/>
      <c r="E283" s="133">
        <v>34.75</v>
      </c>
      <c r="F283" s="121"/>
      <c r="H283" s="212"/>
    </row>
    <row r="284" spans="1:8" ht="26.25">
      <c r="A284" s="193">
        <v>37</v>
      </c>
      <c r="B284" s="115" t="s">
        <v>53</v>
      </c>
      <c r="C284" s="133">
        <v>0</v>
      </c>
      <c r="D284" s="133">
        <v>715.19</v>
      </c>
      <c r="E284" s="133">
        <v>4100</v>
      </c>
      <c r="F284" s="120">
        <f t="shared" si="4"/>
        <v>573.27423481871949</v>
      </c>
      <c r="H284" s="212"/>
    </row>
    <row r="285" spans="1:8" s="99" customFormat="1" ht="13.9">
      <c r="A285" s="117">
        <v>3721</v>
      </c>
      <c r="B285" s="115" t="s">
        <v>55</v>
      </c>
      <c r="C285" s="134"/>
      <c r="D285" s="134"/>
      <c r="E285" s="133">
        <v>4100</v>
      </c>
      <c r="F285" s="121"/>
      <c r="H285" s="212"/>
    </row>
    <row r="286" spans="1:8" ht="13.9">
      <c r="A286" s="193">
        <v>42</v>
      </c>
      <c r="B286" s="115" t="s">
        <v>60</v>
      </c>
      <c r="C286" s="133">
        <v>6888</v>
      </c>
      <c r="D286" s="133">
        <v>30803.040000000001</v>
      </c>
      <c r="E286" s="133">
        <v>25994.06</v>
      </c>
      <c r="F286" s="120">
        <f t="shared" si="4"/>
        <v>84.387969499114377</v>
      </c>
      <c r="H286" s="212"/>
    </row>
    <row r="287" spans="1:8" s="99" customFormat="1" ht="13.9">
      <c r="A287" s="117">
        <v>4221</v>
      </c>
      <c r="B287" s="115" t="s">
        <v>65</v>
      </c>
      <c r="C287" s="134"/>
      <c r="D287" s="134"/>
      <c r="E287" s="133">
        <v>5430</v>
      </c>
      <c r="F287" s="121"/>
      <c r="H287" s="212"/>
    </row>
    <row r="288" spans="1:8" s="99" customFormat="1" ht="13.9">
      <c r="A288" s="117">
        <v>4223</v>
      </c>
      <c r="B288" s="115" t="s">
        <v>67</v>
      </c>
      <c r="C288" s="134"/>
      <c r="D288" s="134"/>
      <c r="E288" s="133">
        <v>116.38</v>
      </c>
      <c r="F288" s="121"/>
      <c r="H288" s="212"/>
    </row>
    <row r="289" spans="1:8" s="99" customFormat="1" ht="13.9">
      <c r="A289" s="117">
        <v>4224</v>
      </c>
      <c r="B289" s="115" t="s">
        <v>68</v>
      </c>
      <c r="C289" s="134"/>
      <c r="D289" s="134"/>
      <c r="E289" s="133">
        <v>20415.23</v>
      </c>
      <c r="F289" s="121"/>
      <c r="H289" s="212"/>
    </row>
    <row r="290" spans="1:8" s="99" customFormat="1" ht="13.9">
      <c r="A290" s="117">
        <v>4241</v>
      </c>
      <c r="B290" s="115" t="s">
        <v>75</v>
      </c>
      <c r="C290" s="134"/>
      <c r="D290" s="134"/>
      <c r="E290" s="133">
        <v>32.450000000000003</v>
      </c>
      <c r="F290" s="121"/>
      <c r="H290" s="212"/>
    </row>
    <row r="291" spans="1:8" s="113" customFormat="1" ht="13.9">
      <c r="A291" s="195">
        <v>63</v>
      </c>
      <c r="B291" s="116" t="s">
        <v>274</v>
      </c>
      <c r="C291" s="132">
        <v>0</v>
      </c>
      <c r="D291" s="132">
        <v>0</v>
      </c>
      <c r="E291" s="132">
        <v>46356.37</v>
      </c>
      <c r="F291" s="123" t="s">
        <v>384</v>
      </c>
      <c r="H291" s="212"/>
    </row>
    <row r="292" spans="1:8" ht="13.9">
      <c r="A292" s="193">
        <v>31</v>
      </c>
      <c r="B292" s="115" t="s">
        <v>6</v>
      </c>
      <c r="C292" s="133">
        <v>0</v>
      </c>
      <c r="D292" s="133">
        <v>0</v>
      </c>
      <c r="E292" s="133">
        <v>238.34</v>
      </c>
      <c r="F292" s="120" t="s">
        <v>384</v>
      </c>
      <c r="H292" s="212"/>
    </row>
    <row r="293" spans="1:8" s="99" customFormat="1" ht="13.9">
      <c r="A293" s="117">
        <v>3112</v>
      </c>
      <c r="B293" s="115" t="s">
        <v>9</v>
      </c>
      <c r="C293" s="134"/>
      <c r="D293" s="134"/>
      <c r="E293" s="133">
        <v>238.34</v>
      </c>
      <c r="F293" s="121"/>
      <c r="H293" s="212"/>
    </row>
    <row r="294" spans="1:8" ht="13.9">
      <c r="A294" s="193">
        <v>32</v>
      </c>
      <c r="B294" s="115" t="s">
        <v>14</v>
      </c>
      <c r="C294" s="133">
        <v>0</v>
      </c>
      <c r="D294" s="133">
        <v>0</v>
      </c>
      <c r="E294" s="133">
        <v>42965.56</v>
      </c>
      <c r="F294" s="120" t="s">
        <v>384</v>
      </c>
      <c r="H294" s="212"/>
    </row>
    <row r="295" spans="1:8" s="99" customFormat="1" ht="13.9">
      <c r="A295" s="117">
        <v>3211</v>
      </c>
      <c r="B295" s="115" t="s">
        <v>16</v>
      </c>
      <c r="C295" s="134"/>
      <c r="D295" s="134"/>
      <c r="E295" s="133">
        <v>15761.31</v>
      </c>
      <c r="F295" s="121"/>
      <c r="H295" s="212"/>
    </row>
    <row r="296" spans="1:8" s="99" customFormat="1" ht="13.9">
      <c r="A296" s="117">
        <v>3213</v>
      </c>
      <c r="B296" s="115" t="s">
        <v>18</v>
      </c>
      <c r="C296" s="134"/>
      <c r="D296" s="134"/>
      <c r="E296" s="133">
        <v>650</v>
      </c>
      <c r="F296" s="121"/>
      <c r="H296" s="212"/>
    </row>
    <row r="297" spans="1:8" s="99" customFormat="1" ht="13.9">
      <c r="A297" s="117">
        <v>3222</v>
      </c>
      <c r="B297" s="115" t="s">
        <v>22</v>
      </c>
      <c r="C297" s="134"/>
      <c r="D297" s="134"/>
      <c r="E297" s="133">
        <v>1942.08</v>
      </c>
      <c r="F297" s="121"/>
      <c r="H297" s="212"/>
    </row>
    <row r="298" spans="1:8" s="99" customFormat="1" ht="13.9">
      <c r="A298" s="117">
        <v>3224</v>
      </c>
      <c r="B298" s="115" t="s">
        <v>24</v>
      </c>
      <c r="C298" s="134"/>
      <c r="D298" s="134"/>
      <c r="E298" s="133">
        <v>55.23</v>
      </c>
      <c r="F298" s="121"/>
      <c r="H298" s="212"/>
    </row>
    <row r="299" spans="1:8" s="99" customFormat="1" ht="13.9">
      <c r="A299" s="117">
        <v>3232</v>
      </c>
      <c r="B299" s="115" t="s">
        <v>29</v>
      </c>
      <c r="C299" s="134"/>
      <c r="D299" s="134"/>
      <c r="E299" s="133">
        <v>7669.38</v>
      </c>
      <c r="F299" s="121"/>
      <c r="H299" s="212"/>
    </row>
    <row r="300" spans="1:8" s="99" customFormat="1" ht="13.9">
      <c r="A300" s="117">
        <v>3233</v>
      </c>
      <c r="B300" s="115" t="s">
        <v>30</v>
      </c>
      <c r="C300" s="134"/>
      <c r="D300" s="134"/>
      <c r="E300" s="133">
        <v>3621.43</v>
      </c>
      <c r="F300" s="121"/>
      <c r="H300" s="212"/>
    </row>
    <row r="301" spans="1:8" s="99" customFormat="1" ht="13.9">
      <c r="A301" s="117">
        <v>3239</v>
      </c>
      <c r="B301" s="115" t="s">
        <v>36</v>
      </c>
      <c r="C301" s="134"/>
      <c r="D301" s="134"/>
      <c r="E301" s="133">
        <v>1978.04</v>
      </c>
      <c r="F301" s="121"/>
      <c r="H301" s="212"/>
    </row>
    <row r="302" spans="1:8" s="99" customFormat="1" ht="13.9">
      <c r="A302" s="117">
        <v>3241</v>
      </c>
      <c r="B302" s="115" t="s">
        <v>37</v>
      </c>
      <c r="C302" s="134"/>
      <c r="D302" s="134"/>
      <c r="E302" s="133">
        <v>4508.0200000000004</v>
      </c>
      <c r="F302" s="121"/>
      <c r="H302" s="212"/>
    </row>
    <row r="303" spans="1:8" s="99" customFormat="1" ht="13.9">
      <c r="A303" s="117">
        <v>3299</v>
      </c>
      <c r="B303" s="115" t="s">
        <v>38</v>
      </c>
      <c r="C303" s="134"/>
      <c r="D303" s="134"/>
      <c r="E303" s="133">
        <v>6780.07</v>
      </c>
      <c r="F303" s="121"/>
      <c r="H303" s="212"/>
    </row>
    <row r="304" spans="1:8" ht="13.9">
      <c r="A304" s="193">
        <v>34</v>
      </c>
      <c r="B304" s="115" t="s">
        <v>44</v>
      </c>
      <c r="C304" s="133">
        <v>0</v>
      </c>
      <c r="D304" s="133">
        <v>0</v>
      </c>
      <c r="E304" s="133">
        <v>233.22</v>
      </c>
      <c r="F304" s="120" t="s">
        <v>384</v>
      </c>
      <c r="H304" s="212"/>
    </row>
    <row r="305" spans="1:8" s="99" customFormat="1" ht="13.9">
      <c r="A305" s="117">
        <v>3431</v>
      </c>
      <c r="B305" s="115" t="s">
        <v>46</v>
      </c>
      <c r="C305" s="134"/>
      <c r="D305" s="134"/>
      <c r="E305" s="133">
        <v>86.29</v>
      </c>
      <c r="F305" s="121"/>
      <c r="H305" s="212"/>
    </row>
    <row r="306" spans="1:8" s="99" customFormat="1" ht="13.9">
      <c r="A306" s="117">
        <v>3432</v>
      </c>
      <c r="B306" s="115" t="s">
        <v>47</v>
      </c>
      <c r="C306" s="134"/>
      <c r="D306" s="134"/>
      <c r="E306" s="133">
        <v>146.93</v>
      </c>
      <c r="F306" s="121"/>
      <c r="H306" s="212"/>
    </row>
    <row r="307" spans="1:8" ht="13.9">
      <c r="A307" s="193">
        <v>42</v>
      </c>
      <c r="B307" s="115" t="s">
        <v>60</v>
      </c>
      <c r="C307" s="133">
        <v>0</v>
      </c>
      <c r="D307" s="133">
        <v>0</v>
      </c>
      <c r="E307" s="133">
        <v>2919.25</v>
      </c>
      <c r="F307" s="120" t="s">
        <v>384</v>
      </c>
      <c r="H307" s="212"/>
    </row>
    <row r="308" spans="1:8" s="99" customFormat="1" ht="13.9">
      <c r="A308" s="117">
        <v>4224</v>
      </c>
      <c r="B308" s="115" t="s">
        <v>68</v>
      </c>
      <c r="C308" s="134"/>
      <c r="D308" s="134"/>
      <c r="E308" s="133">
        <v>2919.25</v>
      </c>
      <c r="F308" s="121"/>
      <c r="H308" s="212"/>
    </row>
    <row r="309" spans="1:8" s="113" customFormat="1" ht="13.9">
      <c r="A309" s="195">
        <v>71</v>
      </c>
      <c r="B309" s="116" t="s">
        <v>270</v>
      </c>
      <c r="C309" s="132">
        <v>0</v>
      </c>
      <c r="D309" s="132">
        <v>0</v>
      </c>
      <c r="E309" s="132">
        <v>903</v>
      </c>
      <c r="F309" s="123" t="s">
        <v>384</v>
      </c>
      <c r="H309" s="212"/>
    </row>
    <row r="310" spans="1:8" ht="13.9">
      <c r="A310" s="193">
        <v>32</v>
      </c>
      <c r="B310" s="115" t="s">
        <v>14</v>
      </c>
      <c r="C310" s="133">
        <v>0</v>
      </c>
      <c r="D310" s="133">
        <v>0</v>
      </c>
      <c r="E310" s="133">
        <v>895</v>
      </c>
      <c r="F310" s="120" t="s">
        <v>384</v>
      </c>
      <c r="H310" s="212"/>
    </row>
    <row r="311" spans="1:8" s="99" customFormat="1" ht="13.9">
      <c r="A311" s="117">
        <v>3211</v>
      </c>
      <c r="B311" s="115" t="s">
        <v>16</v>
      </c>
      <c r="C311" s="134"/>
      <c r="D311" s="134"/>
      <c r="E311" s="133">
        <v>695</v>
      </c>
      <c r="F311" s="121"/>
      <c r="H311" s="212"/>
    </row>
    <row r="312" spans="1:8" s="99" customFormat="1" ht="13.9">
      <c r="A312" s="117">
        <v>3222</v>
      </c>
      <c r="B312" s="115" t="s">
        <v>22</v>
      </c>
      <c r="C312" s="134"/>
      <c r="D312" s="134"/>
      <c r="E312" s="133">
        <v>200</v>
      </c>
      <c r="F312" s="121"/>
      <c r="H312" s="212"/>
    </row>
    <row r="313" spans="1:8" ht="13.9">
      <c r="A313" s="193">
        <v>42</v>
      </c>
      <c r="B313" s="115" t="s">
        <v>60</v>
      </c>
      <c r="C313" s="133">
        <v>0</v>
      </c>
      <c r="D313" s="133">
        <v>0</v>
      </c>
      <c r="E313" s="133">
        <v>8</v>
      </c>
      <c r="F313" s="120" t="s">
        <v>384</v>
      </c>
      <c r="H313" s="212"/>
    </row>
    <row r="314" spans="1:8" s="99" customFormat="1" ht="13.9">
      <c r="A314" s="117">
        <v>4221</v>
      </c>
      <c r="B314" s="115" t="s">
        <v>65</v>
      </c>
      <c r="C314" s="134"/>
      <c r="D314" s="134"/>
      <c r="E314" s="133">
        <v>8</v>
      </c>
      <c r="F314" s="121"/>
      <c r="H314" s="212"/>
    </row>
    <row r="315" spans="1:8" s="99" customFormat="1" ht="25.9">
      <c r="A315" s="194" t="s">
        <v>305</v>
      </c>
      <c r="B315" s="110" t="s">
        <v>306</v>
      </c>
      <c r="C315" s="131">
        <v>38152169.493492231</v>
      </c>
      <c r="D315" s="131">
        <v>24185959.162562229</v>
      </c>
      <c r="E315" s="131">
        <v>26176725.989999995</v>
      </c>
      <c r="F315" s="111">
        <f t="shared" si="4"/>
        <v>108.23108487886353</v>
      </c>
      <c r="H315" s="209"/>
    </row>
    <row r="316" spans="1:8" s="113" customFormat="1" ht="13.9">
      <c r="A316" s="195">
        <v>11</v>
      </c>
      <c r="B316" s="116" t="s">
        <v>253</v>
      </c>
      <c r="C316" s="132">
        <v>0</v>
      </c>
      <c r="D316" s="132">
        <v>0</v>
      </c>
      <c r="E316" s="132">
        <v>426219.77999999997</v>
      </c>
      <c r="F316" s="123" t="s">
        <v>384</v>
      </c>
      <c r="H316" s="212"/>
    </row>
    <row r="317" spans="1:8">
      <c r="A317" s="193">
        <v>31</v>
      </c>
      <c r="B317" s="115" t="s">
        <v>6</v>
      </c>
      <c r="C317" s="133">
        <v>0</v>
      </c>
      <c r="D317" s="133">
        <v>0</v>
      </c>
      <c r="E317" s="133">
        <v>421881.74</v>
      </c>
      <c r="F317" s="120" t="s">
        <v>384</v>
      </c>
    </row>
    <row r="318" spans="1:8" s="99" customFormat="1" ht="13.15">
      <c r="A318" s="117">
        <v>3111</v>
      </c>
      <c r="B318" s="115" t="s">
        <v>8</v>
      </c>
      <c r="C318" s="134"/>
      <c r="D318" s="134"/>
      <c r="E318" s="133">
        <v>355850.81</v>
      </c>
      <c r="F318" s="121"/>
      <c r="H318" s="209"/>
    </row>
    <row r="319" spans="1:8" s="99" customFormat="1" ht="13.15">
      <c r="A319" s="117">
        <v>3121</v>
      </c>
      <c r="B319" s="115" t="s">
        <v>11</v>
      </c>
      <c r="C319" s="134"/>
      <c r="D319" s="134"/>
      <c r="E319" s="133">
        <v>7314.26</v>
      </c>
      <c r="F319" s="121"/>
      <c r="H319" s="209"/>
    </row>
    <row r="320" spans="1:8" s="99" customFormat="1" ht="13.15">
      <c r="A320" s="117">
        <v>3132</v>
      </c>
      <c r="B320" s="115" t="s">
        <v>13</v>
      </c>
      <c r="C320" s="134"/>
      <c r="D320" s="134"/>
      <c r="E320" s="133">
        <v>58716.67</v>
      </c>
      <c r="F320" s="121"/>
      <c r="H320" s="209"/>
    </row>
    <row r="321" spans="1:8">
      <c r="A321" s="193">
        <v>32</v>
      </c>
      <c r="B321" s="115" t="s">
        <v>14</v>
      </c>
      <c r="C321" s="133">
        <v>0</v>
      </c>
      <c r="D321" s="133">
        <v>0</v>
      </c>
      <c r="E321" s="133">
        <v>4338.04</v>
      </c>
      <c r="F321" s="120" t="s">
        <v>384</v>
      </c>
    </row>
    <row r="322" spans="1:8" s="99" customFormat="1" ht="13.15">
      <c r="A322" s="117">
        <v>3212</v>
      </c>
      <c r="B322" s="115" t="s">
        <v>17</v>
      </c>
      <c r="C322" s="134"/>
      <c r="D322" s="134"/>
      <c r="E322" s="133">
        <v>4338.04</v>
      </c>
      <c r="F322" s="121"/>
      <c r="H322" s="209"/>
    </row>
    <row r="323" spans="1:8" s="113" customFormat="1" ht="13.9">
      <c r="A323" s="195">
        <v>12</v>
      </c>
      <c r="B323" s="116" t="s">
        <v>273</v>
      </c>
      <c r="C323" s="132">
        <v>4758978</v>
      </c>
      <c r="D323" s="132">
        <v>2818922.5113088358</v>
      </c>
      <c r="E323" s="132">
        <v>3040596.52</v>
      </c>
      <c r="F323" s="123">
        <f t="shared" si="4"/>
        <v>107.86378510944736</v>
      </c>
      <c r="H323" s="212"/>
    </row>
    <row r="324" spans="1:8">
      <c r="A324" s="193">
        <v>32</v>
      </c>
      <c r="B324" s="115" t="s">
        <v>14</v>
      </c>
      <c r="C324" s="133">
        <v>73308</v>
      </c>
      <c r="D324" s="133">
        <v>43423.1</v>
      </c>
      <c r="E324" s="133">
        <v>24155.23</v>
      </c>
      <c r="F324" s="120">
        <f t="shared" si="4"/>
        <v>55.627603740866036</v>
      </c>
    </row>
    <row r="325" spans="1:8" s="99" customFormat="1" ht="13.15">
      <c r="A325" s="117">
        <v>3222</v>
      </c>
      <c r="B325" s="115" t="s">
        <v>22</v>
      </c>
      <c r="C325" s="134"/>
      <c r="D325" s="134"/>
      <c r="E325" s="133">
        <v>96.88</v>
      </c>
      <c r="F325" s="121"/>
      <c r="H325" s="209"/>
    </row>
    <row r="326" spans="1:8" s="99" customFormat="1" ht="13.15">
      <c r="A326" s="117">
        <v>3235</v>
      </c>
      <c r="B326" s="115" t="s">
        <v>32</v>
      </c>
      <c r="C326" s="134"/>
      <c r="D326" s="134"/>
      <c r="E326" s="133">
        <v>105.83</v>
      </c>
      <c r="F326" s="121"/>
      <c r="H326" s="209"/>
    </row>
    <row r="327" spans="1:8" s="99" customFormat="1" ht="13.15">
      <c r="A327" s="117">
        <v>3237</v>
      </c>
      <c r="B327" s="115" t="s">
        <v>34</v>
      </c>
      <c r="C327" s="134"/>
      <c r="D327" s="134"/>
      <c r="E327" s="133">
        <v>23483.22</v>
      </c>
      <c r="F327" s="121"/>
      <c r="H327" s="209"/>
    </row>
    <row r="328" spans="1:8" s="99" customFormat="1" ht="13.15">
      <c r="A328" s="117">
        <v>3299</v>
      </c>
      <c r="B328" s="115" t="s">
        <v>38</v>
      </c>
      <c r="C328" s="134"/>
      <c r="D328" s="134"/>
      <c r="E328" s="133">
        <v>469.3</v>
      </c>
      <c r="F328" s="121"/>
      <c r="H328" s="209"/>
    </row>
    <row r="329" spans="1:8">
      <c r="A329" s="193">
        <v>42</v>
      </c>
      <c r="B329" s="115" t="s">
        <v>60</v>
      </c>
      <c r="C329" s="133">
        <v>4685670</v>
      </c>
      <c r="D329" s="133">
        <v>2775499.4113088357</v>
      </c>
      <c r="E329" s="133">
        <v>3016441.29</v>
      </c>
      <c r="F329" s="120">
        <f t="shared" ref="F329:F389" si="5">(E329/D329)*100</f>
        <v>108.68102791553265</v>
      </c>
    </row>
    <row r="330" spans="1:8" s="99" customFormat="1" ht="13.15">
      <c r="A330" s="117">
        <v>4214</v>
      </c>
      <c r="B330" s="115" t="s">
        <v>63</v>
      </c>
      <c r="C330" s="134"/>
      <c r="D330" s="134"/>
      <c r="E330" s="133">
        <v>2666033.66</v>
      </c>
      <c r="F330" s="121"/>
      <c r="H330" s="209"/>
    </row>
    <row r="331" spans="1:8" s="99" customFormat="1" ht="13.15">
      <c r="A331" s="117">
        <v>4223</v>
      </c>
      <c r="B331" s="115" t="s">
        <v>67</v>
      </c>
      <c r="C331" s="134"/>
      <c r="D331" s="134"/>
      <c r="E331" s="133">
        <v>3568.72</v>
      </c>
      <c r="F331" s="121"/>
      <c r="H331" s="209"/>
    </row>
    <row r="332" spans="1:8" s="99" customFormat="1" ht="13.15">
      <c r="A332" s="117">
        <v>4224</v>
      </c>
      <c r="B332" s="115" t="s">
        <v>68</v>
      </c>
      <c r="C332" s="134"/>
      <c r="D332" s="134"/>
      <c r="E332" s="133">
        <v>346838.91</v>
      </c>
      <c r="F332" s="121"/>
      <c r="H332" s="209"/>
    </row>
    <row r="333" spans="1:8" s="113" customFormat="1" ht="13.9">
      <c r="A333" s="195">
        <v>52</v>
      </c>
      <c r="B333" s="116" t="s">
        <v>260</v>
      </c>
      <c r="C333" s="132">
        <v>0</v>
      </c>
      <c r="D333" s="132">
        <v>0</v>
      </c>
      <c r="E333" s="132">
        <v>2413.2499999999995</v>
      </c>
      <c r="F333" s="123" t="s">
        <v>384</v>
      </c>
      <c r="H333" s="212"/>
    </row>
    <row r="334" spans="1:8">
      <c r="A334" s="193">
        <v>32</v>
      </c>
      <c r="B334" s="115" t="s">
        <v>14</v>
      </c>
      <c r="C334" s="133">
        <v>0</v>
      </c>
      <c r="D334" s="133">
        <v>0</v>
      </c>
      <c r="E334" s="133">
        <v>2413.2499999999995</v>
      </c>
      <c r="F334" s="120" t="s">
        <v>384</v>
      </c>
    </row>
    <row r="335" spans="1:8" s="99" customFormat="1" ht="13.15">
      <c r="A335" s="117">
        <v>3211</v>
      </c>
      <c r="B335" s="115" t="s">
        <v>16</v>
      </c>
      <c r="C335" s="134"/>
      <c r="D335" s="134"/>
      <c r="E335" s="133">
        <v>767.53000000000009</v>
      </c>
      <c r="F335" s="121"/>
      <c r="H335" s="209"/>
    </row>
    <row r="336" spans="1:8" s="99" customFormat="1" ht="13.15">
      <c r="A336" s="117">
        <v>3221</v>
      </c>
      <c r="B336" s="115" t="s">
        <v>21</v>
      </c>
      <c r="C336" s="134"/>
      <c r="D336" s="134"/>
      <c r="E336" s="133">
        <v>12.48</v>
      </c>
      <c r="F336" s="121"/>
      <c r="H336" s="209"/>
    </row>
    <row r="337" spans="1:8" s="99" customFormat="1" ht="13.15">
      <c r="A337" s="117">
        <v>3222</v>
      </c>
      <c r="B337" s="115" t="s">
        <v>22</v>
      </c>
      <c r="C337" s="134"/>
      <c r="D337" s="134"/>
      <c r="E337" s="133">
        <v>1031.68</v>
      </c>
      <c r="F337" s="121"/>
      <c r="H337" s="209"/>
    </row>
    <row r="338" spans="1:8" s="99" customFormat="1" ht="13.15">
      <c r="A338" s="117">
        <v>3223</v>
      </c>
      <c r="B338" s="115" t="s">
        <v>23</v>
      </c>
      <c r="C338" s="134"/>
      <c r="D338" s="134"/>
      <c r="E338" s="133">
        <v>491.72</v>
      </c>
      <c r="F338" s="121"/>
      <c r="H338" s="209"/>
    </row>
    <row r="339" spans="1:8" s="99" customFormat="1" ht="13.15">
      <c r="A339" s="117">
        <v>3224</v>
      </c>
      <c r="B339" s="115" t="s">
        <v>24</v>
      </c>
      <c r="C339" s="134"/>
      <c r="D339" s="134"/>
      <c r="E339" s="133">
        <v>34.99</v>
      </c>
      <c r="F339" s="121"/>
      <c r="H339" s="209"/>
    </row>
    <row r="340" spans="1:8" s="99" customFormat="1" ht="13.15">
      <c r="A340" s="117">
        <v>3293</v>
      </c>
      <c r="B340" s="115" t="s">
        <v>41</v>
      </c>
      <c r="C340" s="134"/>
      <c r="D340" s="134"/>
      <c r="E340" s="133">
        <v>74.849999999999994</v>
      </c>
      <c r="F340" s="121"/>
      <c r="H340" s="209"/>
    </row>
    <row r="341" spans="1:8" s="113" customFormat="1" ht="13.9">
      <c r="A341" s="195">
        <v>561</v>
      </c>
      <c r="B341" s="116" t="s">
        <v>316</v>
      </c>
      <c r="C341" s="132">
        <v>0</v>
      </c>
      <c r="D341" s="132">
        <v>0</v>
      </c>
      <c r="E341" s="132">
        <v>1138.44</v>
      </c>
      <c r="F341" s="123" t="s">
        <v>384</v>
      </c>
      <c r="H341" s="212"/>
    </row>
    <row r="342" spans="1:8">
      <c r="A342" s="193">
        <v>32</v>
      </c>
      <c r="B342" s="115" t="s">
        <v>14</v>
      </c>
      <c r="C342" s="133">
        <v>0</v>
      </c>
      <c r="D342" s="133">
        <v>0</v>
      </c>
      <c r="E342" s="133">
        <v>1138.44</v>
      </c>
      <c r="F342" s="120" t="s">
        <v>384</v>
      </c>
    </row>
    <row r="343" spans="1:8" s="99" customFormat="1" ht="13.15">
      <c r="A343" s="117">
        <v>3211</v>
      </c>
      <c r="B343" s="115" t="s">
        <v>16</v>
      </c>
      <c r="C343" s="134"/>
      <c r="D343" s="134"/>
      <c r="E343" s="133">
        <v>565.46</v>
      </c>
      <c r="F343" s="121"/>
      <c r="H343" s="209"/>
    </row>
    <row r="344" spans="1:8" s="99" customFormat="1" ht="13.15">
      <c r="A344" s="117">
        <v>3213</v>
      </c>
      <c r="B344" s="115" t="s">
        <v>18</v>
      </c>
      <c r="C344" s="134"/>
      <c r="D344" s="134"/>
      <c r="E344" s="133">
        <v>500</v>
      </c>
      <c r="F344" s="121"/>
      <c r="H344" s="209"/>
    </row>
    <row r="345" spans="1:8" s="99" customFormat="1" ht="13.15">
      <c r="A345" s="117">
        <v>3222</v>
      </c>
      <c r="B345" s="115" t="s">
        <v>22</v>
      </c>
      <c r="C345" s="134"/>
      <c r="D345" s="134"/>
      <c r="E345" s="133">
        <v>19.88</v>
      </c>
      <c r="F345" s="121"/>
      <c r="H345" s="209"/>
    </row>
    <row r="346" spans="1:8" s="99" customFormat="1" ht="13.15">
      <c r="A346" s="117">
        <v>3231</v>
      </c>
      <c r="B346" s="115" t="s">
        <v>28</v>
      </c>
      <c r="C346" s="134"/>
      <c r="D346" s="134"/>
      <c r="E346" s="133">
        <v>53.1</v>
      </c>
      <c r="F346" s="121"/>
      <c r="H346" s="209"/>
    </row>
    <row r="347" spans="1:8" s="113" customFormat="1" ht="13.9">
      <c r="A347" s="195">
        <v>563</v>
      </c>
      <c r="B347" s="116" t="s">
        <v>262</v>
      </c>
      <c r="C347" s="132">
        <v>27638198.118492227</v>
      </c>
      <c r="D347" s="132">
        <v>16490133.614</v>
      </c>
      <c r="E347" s="132">
        <v>17887512.479999997</v>
      </c>
      <c r="F347" s="123">
        <f t="shared" si="5"/>
        <v>108.4740299788331</v>
      </c>
      <c r="H347" s="212"/>
    </row>
    <row r="348" spans="1:8">
      <c r="A348" s="193">
        <v>31</v>
      </c>
      <c r="B348" s="115" t="s">
        <v>6</v>
      </c>
      <c r="C348" s="133">
        <v>242783.6684222433</v>
      </c>
      <c r="D348" s="133">
        <v>186883.52481755594</v>
      </c>
      <c r="E348" s="133">
        <v>262546.59000000003</v>
      </c>
      <c r="F348" s="120">
        <f t="shared" si="5"/>
        <v>140.48674983860121</v>
      </c>
    </row>
    <row r="349" spans="1:8" s="99" customFormat="1" ht="13.15">
      <c r="A349" s="117">
        <v>3111</v>
      </c>
      <c r="B349" s="115" t="s">
        <v>8</v>
      </c>
      <c r="C349" s="134"/>
      <c r="D349" s="134"/>
      <c r="E349" s="133">
        <v>223507.77</v>
      </c>
      <c r="F349" s="121"/>
      <c r="H349" s="209"/>
    </row>
    <row r="350" spans="1:8" s="99" customFormat="1" ht="13.15">
      <c r="A350" s="117">
        <v>3121</v>
      </c>
      <c r="B350" s="115" t="s">
        <v>11</v>
      </c>
      <c r="C350" s="134"/>
      <c r="D350" s="134"/>
      <c r="E350" s="133">
        <v>5828.64</v>
      </c>
      <c r="F350" s="121"/>
      <c r="H350" s="209"/>
    </row>
    <row r="351" spans="1:8" s="99" customFormat="1" ht="13.15">
      <c r="A351" s="117">
        <v>3132</v>
      </c>
      <c r="B351" s="115" t="s">
        <v>13</v>
      </c>
      <c r="C351" s="134"/>
      <c r="D351" s="134"/>
      <c r="E351" s="133">
        <v>33210.18</v>
      </c>
      <c r="F351" s="121"/>
      <c r="H351" s="209"/>
    </row>
    <row r="352" spans="1:8">
      <c r="A352" s="193">
        <v>32</v>
      </c>
      <c r="B352" s="115" t="s">
        <v>14</v>
      </c>
      <c r="C352" s="133">
        <v>539389.38206511375</v>
      </c>
      <c r="D352" s="133">
        <v>241494.11087847096</v>
      </c>
      <c r="E352" s="133">
        <v>227545.06</v>
      </c>
      <c r="F352" s="120">
        <f t="shared" si="5"/>
        <v>94.223854640707714</v>
      </c>
    </row>
    <row r="353" spans="1:8" s="99" customFormat="1" ht="13.15">
      <c r="A353" s="117">
        <v>3211</v>
      </c>
      <c r="B353" s="115" t="s">
        <v>16</v>
      </c>
      <c r="C353" s="134"/>
      <c r="D353" s="134"/>
      <c r="E353" s="133">
        <v>29261.37</v>
      </c>
      <c r="F353" s="121"/>
      <c r="H353" s="209"/>
    </row>
    <row r="354" spans="1:8" s="99" customFormat="1" ht="13.15">
      <c r="A354" s="117">
        <v>3212</v>
      </c>
      <c r="B354" s="115" t="s">
        <v>17</v>
      </c>
      <c r="C354" s="134"/>
      <c r="D354" s="134"/>
      <c r="E354" s="133">
        <v>3565.09</v>
      </c>
      <c r="F354" s="121"/>
      <c r="H354" s="209"/>
    </row>
    <row r="355" spans="1:8" s="99" customFormat="1" ht="13.15">
      <c r="A355" s="117">
        <v>3213</v>
      </c>
      <c r="B355" s="115" t="s">
        <v>18</v>
      </c>
      <c r="C355" s="134"/>
      <c r="D355" s="134"/>
      <c r="E355" s="133">
        <v>748.16</v>
      </c>
      <c r="F355" s="121"/>
      <c r="H355" s="209"/>
    </row>
    <row r="356" spans="1:8" s="99" customFormat="1" ht="13.15">
      <c r="A356" s="117">
        <v>3214</v>
      </c>
      <c r="B356" s="115" t="s">
        <v>19</v>
      </c>
      <c r="C356" s="134"/>
      <c r="D356" s="134"/>
      <c r="E356" s="133">
        <v>8.5</v>
      </c>
      <c r="F356" s="121"/>
      <c r="H356" s="209"/>
    </row>
    <row r="357" spans="1:8" s="99" customFormat="1" ht="13.15">
      <c r="A357" s="117">
        <v>3221</v>
      </c>
      <c r="B357" s="115" t="s">
        <v>21</v>
      </c>
      <c r="C357" s="134"/>
      <c r="D357" s="134"/>
      <c r="E357" s="133">
        <v>1455.08</v>
      </c>
      <c r="F357" s="121"/>
      <c r="H357" s="209"/>
    </row>
    <row r="358" spans="1:8" s="99" customFormat="1" ht="13.15">
      <c r="A358" s="117">
        <v>3222</v>
      </c>
      <c r="B358" s="115" t="s">
        <v>22</v>
      </c>
      <c r="C358" s="134"/>
      <c r="D358" s="134"/>
      <c r="E358" s="133">
        <v>5995.6799999999994</v>
      </c>
      <c r="F358" s="121"/>
      <c r="H358" s="209"/>
    </row>
    <row r="359" spans="1:8" s="99" customFormat="1" ht="13.15">
      <c r="A359" s="117">
        <v>3223</v>
      </c>
      <c r="B359" s="115" t="s">
        <v>23</v>
      </c>
      <c r="C359" s="134"/>
      <c r="D359" s="134"/>
      <c r="E359" s="133">
        <v>1289.55</v>
      </c>
      <c r="F359" s="121"/>
      <c r="H359" s="209"/>
    </row>
    <row r="360" spans="1:8" s="99" customFormat="1" ht="13.15">
      <c r="A360" s="117">
        <v>3224</v>
      </c>
      <c r="B360" s="115" t="s">
        <v>24</v>
      </c>
      <c r="C360" s="134"/>
      <c r="D360" s="134"/>
      <c r="E360" s="133">
        <v>4807.7700000000004</v>
      </c>
      <c r="F360" s="121"/>
      <c r="H360" s="209"/>
    </row>
    <row r="361" spans="1:8" s="99" customFormat="1" ht="13.15">
      <c r="A361" s="117">
        <v>3227</v>
      </c>
      <c r="B361" s="115" t="s">
        <v>26</v>
      </c>
      <c r="C361" s="134"/>
      <c r="D361" s="134"/>
      <c r="E361" s="133">
        <v>4052.1800000000003</v>
      </c>
      <c r="F361" s="121"/>
      <c r="H361" s="209"/>
    </row>
    <row r="362" spans="1:8" s="99" customFormat="1" ht="13.15">
      <c r="A362" s="117">
        <v>3231</v>
      </c>
      <c r="B362" s="115" t="s">
        <v>28</v>
      </c>
      <c r="C362" s="134"/>
      <c r="D362" s="134"/>
      <c r="E362" s="133">
        <v>753.7</v>
      </c>
      <c r="F362" s="121"/>
      <c r="H362" s="209"/>
    </row>
    <row r="363" spans="1:8" s="99" customFormat="1" ht="13.15">
      <c r="A363" s="117">
        <v>3232</v>
      </c>
      <c r="B363" s="115" t="s">
        <v>29</v>
      </c>
      <c r="C363" s="134"/>
      <c r="D363" s="134"/>
      <c r="E363" s="133">
        <v>2047.5</v>
      </c>
      <c r="F363" s="121"/>
      <c r="H363" s="209"/>
    </row>
    <row r="364" spans="1:8" s="99" customFormat="1" ht="13.15">
      <c r="A364" s="117">
        <v>3233</v>
      </c>
      <c r="B364" s="115" t="s">
        <v>30</v>
      </c>
      <c r="C364" s="134"/>
      <c r="D364" s="134"/>
      <c r="E364" s="133">
        <v>4383.8900000000003</v>
      </c>
      <c r="F364" s="121"/>
      <c r="H364" s="209"/>
    </row>
    <row r="365" spans="1:8" s="99" customFormat="1" ht="13.15">
      <c r="A365" s="117">
        <v>3235</v>
      </c>
      <c r="B365" s="115" t="s">
        <v>32</v>
      </c>
      <c r="C365" s="134"/>
      <c r="D365" s="134"/>
      <c r="E365" s="133">
        <v>673.14</v>
      </c>
      <c r="F365" s="121"/>
      <c r="H365" s="209"/>
    </row>
    <row r="366" spans="1:8" s="99" customFormat="1" ht="13.15">
      <c r="A366" s="117">
        <v>3236</v>
      </c>
      <c r="B366" s="115" t="s">
        <v>33</v>
      </c>
      <c r="C366" s="134"/>
      <c r="D366" s="134"/>
      <c r="E366" s="133">
        <v>7050.3</v>
      </c>
      <c r="F366" s="121"/>
      <c r="H366" s="209"/>
    </row>
    <row r="367" spans="1:8" s="99" customFormat="1" ht="13.15">
      <c r="A367" s="117">
        <v>3237</v>
      </c>
      <c r="B367" s="115" t="s">
        <v>34</v>
      </c>
      <c r="C367" s="134"/>
      <c r="D367" s="134"/>
      <c r="E367" s="133">
        <v>148671.57</v>
      </c>
      <c r="F367" s="121"/>
      <c r="H367" s="209"/>
    </row>
    <row r="368" spans="1:8" s="99" customFormat="1" ht="13.15">
      <c r="A368" s="117">
        <v>3239</v>
      </c>
      <c r="B368" s="115" t="s">
        <v>36</v>
      </c>
      <c r="C368" s="134"/>
      <c r="D368" s="134"/>
      <c r="E368" s="133">
        <v>385.63</v>
      </c>
      <c r="F368" s="121"/>
      <c r="H368" s="209"/>
    </row>
    <row r="369" spans="1:8" s="99" customFormat="1" ht="13.15">
      <c r="A369" s="117">
        <v>3241</v>
      </c>
      <c r="B369" s="115" t="s">
        <v>37</v>
      </c>
      <c r="C369" s="134"/>
      <c r="D369" s="134"/>
      <c r="E369" s="133">
        <v>1770.6499999999999</v>
      </c>
      <c r="F369" s="121"/>
      <c r="H369" s="209"/>
    </row>
    <row r="370" spans="1:8" s="99" customFormat="1" ht="13.15">
      <c r="A370" s="117">
        <v>3292</v>
      </c>
      <c r="B370" s="115" t="s">
        <v>40</v>
      </c>
      <c r="C370" s="134"/>
      <c r="D370" s="134"/>
      <c r="E370" s="133">
        <v>298.89999999999998</v>
      </c>
      <c r="F370" s="121"/>
      <c r="H370" s="209"/>
    </row>
    <row r="371" spans="1:8" s="99" customFormat="1" ht="13.15">
      <c r="A371" s="117">
        <v>3293</v>
      </c>
      <c r="B371" s="115" t="s">
        <v>41</v>
      </c>
      <c r="C371" s="134"/>
      <c r="D371" s="134"/>
      <c r="E371" s="133">
        <v>7613.74</v>
      </c>
      <c r="F371" s="121"/>
      <c r="H371" s="209"/>
    </row>
    <row r="372" spans="1:8" s="99" customFormat="1" ht="13.15">
      <c r="A372" s="117">
        <v>3294</v>
      </c>
      <c r="B372" s="115" t="s">
        <v>42</v>
      </c>
      <c r="C372" s="134"/>
      <c r="D372" s="134"/>
      <c r="E372" s="133">
        <v>53.31</v>
      </c>
      <c r="F372" s="121"/>
      <c r="H372" s="209"/>
    </row>
    <row r="373" spans="1:8" s="99" customFormat="1" ht="13.15">
      <c r="A373" s="117">
        <v>3299</v>
      </c>
      <c r="B373" s="115" t="s">
        <v>38</v>
      </c>
      <c r="C373" s="134"/>
      <c r="D373" s="134"/>
      <c r="E373" s="133">
        <v>2659.35</v>
      </c>
      <c r="F373" s="121"/>
      <c r="H373" s="209"/>
    </row>
    <row r="374" spans="1:8">
      <c r="A374" s="193">
        <v>34</v>
      </c>
      <c r="B374" s="115" t="s">
        <v>44</v>
      </c>
      <c r="C374" s="133">
        <v>0</v>
      </c>
      <c r="D374" s="133">
        <v>0</v>
      </c>
      <c r="E374" s="133">
        <v>191.23</v>
      </c>
      <c r="F374" s="120" t="s">
        <v>384</v>
      </c>
    </row>
    <row r="375" spans="1:8" s="99" customFormat="1" ht="13.15">
      <c r="A375" s="117">
        <v>3431</v>
      </c>
      <c r="B375" s="115" t="s">
        <v>46</v>
      </c>
      <c r="C375" s="134"/>
      <c r="D375" s="134"/>
      <c r="E375" s="133">
        <v>149.85999999999999</v>
      </c>
      <c r="F375" s="121"/>
      <c r="H375" s="209"/>
    </row>
    <row r="376" spans="1:8" s="99" customFormat="1" ht="13.15">
      <c r="A376" s="117">
        <v>3432</v>
      </c>
      <c r="B376" s="115" t="s">
        <v>47</v>
      </c>
      <c r="C376" s="134"/>
      <c r="D376" s="134"/>
      <c r="E376" s="133">
        <v>41.37</v>
      </c>
      <c r="F376" s="121"/>
      <c r="H376" s="209"/>
    </row>
    <row r="377" spans="1:8">
      <c r="A377" s="193">
        <v>36</v>
      </c>
      <c r="B377" s="115" t="s">
        <v>48</v>
      </c>
      <c r="C377" s="133">
        <v>150000</v>
      </c>
      <c r="D377" s="133">
        <v>115462.9918264515</v>
      </c>
      <c r="E377" s="133">
        <v>80143.59</v>
      </c>
      <c r="F377" s="120">
        <f t="shared" si="5"/>
        <v>69.410629962248947</v>
      </c>
    </row>
    <row r="378" spans="1:8" s="99" customFormat="1" ht="26.25">
      <c r="A378" s="117">
        <v>3693</v>
      </c>
      <c r="B378" s="115" t="s">
        <v>182</v>
      </c>
      <c r="C378" s="134"/>
      <c r="D378" s="134"/>
      <c r="E378" s="133">
        <v>80143.59</v>
      </c>
      <c r="F378" s="121"/>
      <c r="H378" s="209"/>
    </row>
    <row r="379" spans="1:8">
      <c r="A379" s="193">
        <v>38</v>
      </c>
      <c r="B379" s="115" t="s">
        <v>56</v>
      </c>
      <c r="C379" s="133">
        <v>0</v>
      </c>
      <c r="D379" s="133">
        <v>0</v>
      </c>
      <c r="E379" s="133">
        <v>116157.93</v>
      </c>
      <c r="F379" s="120" t="s">
        <v>384</v>
      </c>
    </row>
    <row r="380" spans="1:8" s="99" customFormat="1" ht="13.15">
      <c r="A380" s="117">
        <v>3813</v>
      </c>
      <c r="B380" s="115" t="s">
        <v>58</v>
      </c>
      <c r="C380" s="134"/>
      <c r="D380" s="134"/>
      <c r="E380" s="133">
        <v>116157.93</v>
      </c>
      <c r="F380" s="121"/>
      <c r="H380" s="209"/>
    </row>
    <row r="381" spans="1:8">
      <c r="A381" s="193">
        <v>42</v>
      </c>
      <c r="B381" s="115" t="s">
        <v>60</v>
      </c>
      <c r="C381" s="133">
        <v>26706025.068004869</v>
      </c>
      <c r="D381" s="133">
        <v>15946292.986477522</v>
      </c>
      <c r="E381" s="133">
        <v>17200928.079999998</v>
      </c>
      <c r="F381" s="120">
        <f t="shared" si="5"/>
        <v>107.86787935344226</v>
      </c>
    </row>
    <row r="382" spans="1:8" s="99" customFormat="1" ht="13.15">
      <c r="A382" s="117">
        <v>4214</v>
      </c>
      <c r="B382" s="115" t="s">
        <v>63</v>
      </c>
      <c r="C382" s="134"/>
      <c r="D382" s="134"/>
      <c r="E382" s="133">
        <v>15107524.01</v>
      </c>
      <c r="F382" s="121"/>
      <c r="H382" s="209"/>
    </row>
    <row r="383" spans="1:8" s="99" customFormat="1" ht="13.15">
      <c r="A383" s="117">
        <v>4221</v>
      </c>
      <c r="B383" s="115" t="s">
        <v>65</v>
      </c>
      <c r="C383" s="134"/>
      <c r="D383" s="134"/>
      <c r="E383" s="133">
        <v>5978.52</v>
      </c>
      <c r="F383" s="121"/>
      <c r="H383" s="209"/>
    </row>
    <row r="384" spans="1:8" s="99" customFormat="1" ht="13.15">
      <c r="A384" s="117">
        <v>4223</v>
      </c>
      <c r="B384" s="115" t="s">
        <v>67</v>
      </c>
      <c r="C384" s="134"/>
      <c r="D384" s="134"/>
      <c r="E384" s="133">
        <v>21622.73</v>
      </c>
      <c r="F384" s="121"/>
      <c r="H384" s="209"/>
    </row>
    <row r="385" spans="1:8" s="99" customFormat="1" ht="13.15">
      <c r="A385" s="117">
        <v>4224</v>
      </c>
      <c r="B385" s="115" t="s">
        <v>68</v>
      </c>
      <c r="C385" s="134"/>
      <c r="D385" s="134"/>
      <c r="E385" s="133">
        <v>2048266.18</v>
      </c>
      <c r="F385" s="121"/>
      <c r="H385" s="209"/>
    </row>
    <row r="386" spans="1:8" s="99" customFormat="1" ht="13.15">
      <c r="A386" s="117">
        <v>4225</v>
      </c>
      <c r="B386" s="115" t="s">
        <v>69</v>
      </c>
      <c r="C386" s="134"/>
      <c r="D386" s="134"/>
      <c r="E386" s="133">
        <v>6561.43</v>
      </c>
      <c r="F386" s="121"/>
      <c r="H386" s="209"/>
    </row>
    <row r="387" spans="1:8" s="99" customFormat="1" ht="13.15">
      <c r="A387" s="117">
        <v>4262</v>
      </c>
      <c r="B387" s="115" t="s">
        <v>77</v>
      </c>
      <c r="C387" s="134"/>
      <c r="D387" s="134"/>
      <c r="E387" s="133">
        <v>10975.21</v>
      </c>
      <c r="F387" s="121"/>
      <c r="H387" s="209"/>
    </row>
    <row r="388" spans="1:8" s="113" customFormat="1" ht="13.9">
      <c r="A388" s="195">
        <v>581</v>
      </c>
      <c r="B388" s="116" t="s">
        <v>264</v>
      </c>
      <c r="C388" s="132">
        <v>5754993.375</v>
      </c>
      <c r="D388" s="132">
        <v>4876903.0372533938</v>
      </c>
      <c r="E388" s="132">
        <v>4818845.5199999996</v>
      </c>
      <c r="F388" s="123">
        <f t="shared" si="5"/>
        <v>98.809541284501506</v>
      </c>
      <c r="H388" s="212"/>
    </row>
    <row r="389" spans="1:8">
      <c r="A389" s="193">
        <v>31</v>
      </c>
      <c r="B389" s="115" t="s">
        <v>6</v>
      </c>
      <c r="C389" s="133">
        <v>1246341.8659885214</v>
      </c>
      <c r="D389" s="133">
        <v>936312.75</v>
      </c>
      <c r="E389" s="133">
        <v>1120920.75</v>
      </c>
      <c r="F389" s="120">
        <f t="shared" si="5"/>
        <v>119.716488961621</v>
      </c>
    </row>
    <row r="390" spans="1:8" s="99" customFormat="1" ht="13.15">
      <c r="A390" s="117">
        <v>3111</v>
      </c>
      <c r="B390" s="115" t="s">
        <v>8</v>
      </c>
      <c r="C390" s="134"/>
      <c r="D390" s="134"/>
      <c r="E390" s="133">
        <v>938436.42</v>
      </c>
      <c r="F390" s="121"/>
      <c r="H390" s="209"/>
    </row>
    <row r="391" spans="1:8" s="99" customFormat="1" ht="13.15">
      <c r="A391" s="117">
        <v>3112</v>
      </c>
      <c r="B391" s="115" t="s">
        <v>9</v>
      </c>
      <c r="C391" s="134"/>
      <c r="D391" s="134"/>
      <c r="E391" s="133">
        <v>158.87</v>
      </c>
      <c r="F391" s="121"/>
      <c r="H391" s="209"/>
    </row>
    <row r="392" spans="1:8" s="99" customFormat="1" ht="13.15">
      <c r="A392" s="117">
        <v>3121</v>
      </c>
      <c r="B392" s="115" t="s">
        <v>11</v>
      </c>
      <c r="C392" s="134"/>
      <c r="D392" s="134"/>
      <c r="E392" s="133">
        <v>29501.57</v>
      </c>
      <c r="F392" s="121"/>
      <c r="H392" s="209"/>
    </row>
    <row r="393" spans="1:8" s="99" customFormat="1" ht="13.15">
      <c r="A393" s="117">
        <v>3132</v>
      </c>
      <c r="B393" s="115" t="s">
        <v>13</v>
      </c>
      <c r="C393" s="134"/>
      <c r="D393" s="134"/>
      <c r="E393" s="133">
        <v>152823.89000000001</v>
      </c>
      <c r="F393" s="121"/>
      <c r="H393" s="209"/>
    </row>
    <row r="394" spans="1:8">
      <c r="A394" s="193">
        <v>32</v>
      </c>
      <c r="B394" s="115" t="s">
        <v>14</v>
      </c>
      <c r="C394" s="133">
        <v>1783736.2934868271</v>
      </c>
      <c r="D394" s="133">
        <v>1656723.0401467814</v>
      </c>
      <c r="E394" s="133">
        <v>2198750.91</v>
      </c>
      <c r="F394" s="120">
        <f t="shared" ref="F394:F444" si="6">(E394/D394)*100</f>
        <v>132.71686677365196</v>
      </c>
    </row>
    <row r="395" spans="1:8" s="99" customFormat="1" ht="13.15">
      <c r="A395" s="117">
        <v>3211</v>
      </c>
      <c r="B395" s="115" t="s">
        <v>16</v>
      </c>
      <c r="C395" s="134"/>
      <c r="D395" s="134"/>
      <c r="E395" s="133">
        <v>418718.91</v>
      </c>
      <c r="F395" s="121"/>
      <c r="H395" s="209"/>
    </row>
    <row r="396" spans="1:8" s="99" customFormat="1" ht="13.15">
      <c r="A396" s="117">
        <v>3212</v>
      </c>
      <c r="B396" s="115" t="s">
        <v>17</v>
      </c>
      <c r="C396" s="134"/>
      <c r="D396" s="134"/>
      <c r="E396" s="133">
        <v>15820.83</v>
      </c>
      <c r="F396" s="121"/>
      <c r="H396" s="209"/>
    </row>
    <row r="397" spans="1:8" s="99" customFormat="1" ht="13.15">
      <c r="A397" s="117">
        <v>3213</v>
      </c>
      <c r="B397" s="115" t="s">
        <v>18</v>
      </c>
      <c r="C397" s="134"/>
      <c r="D397" s="134"/>
      <c r="E397" s="133">
        <v>114363.4</v>
      </c>
      <c r="F397" s="121"/>
      <c r="H397" s="209"/>
    </row>
    <row r="398" spans="1:8" s="99" customFormat="1" ht="13.15">
      <c r="A398" s="117">
        <v>3214</v>
      </c>
      <c r="B398" s="115" t="s">
        <v>19</v>
      </c>
      <c r="C398" s="134"/>
      <c r="D398" s="134"/>
      <c r="E398" s="133">
        <v>6890.77</v>
      </c>
      <c r="F398" s="121"/>
      <c r="H398" s="209"/>
    </row>
    <row r="399" spans="1:8" s="99" customFormat="1" ht="13.15">
      <c r="A399" s="117">
        <v>3221</v>
      </c>
      <c r="B399" s="115" t="s">
        <v>21</v>
      </c>
      <c r="C399" s="134"/>
      <c r="D399" s="134"/>
      <c r="E399" s="133">
        <v>24898.99</v>
      </c>
      <c r="F399" s="121"/>
      <c r="H399" s="209"/>
    </row>
    <row r="400" spans="1:8" s="99" customFormat="1" ht="13.15">
      <c r="A400" s="117">
        <v>3222</v>
      </c>
      <c r="B400" s="115" t="s">
        <v>22</v>
      </c>
      <c r="C400" s="134"/>
      <c r="D400" s="134"/>
      <c r="E400" s="133">
        <v>621740.07999999996</v>
      </c>
      <c r="F400" s="121"/>
      <c r="H400" s="209"/>
    </row>
    <row r="401" spans="1:8" s="99" customFormat="1" ht="13.15">
      <c r="A401" s="117">
        <v>3223</v>
      </c>
      <c r="B401" s="115" t="s">
        <v>23</v>
      </c>
      <c r="C401" s="134"/>
      <c r="D401" s="134"/>
      <c r="E401" s="133">
        <v>639.16</v>
      </c>
      <c r="F401" s="121"/>
      <c r="H401" s="209"/>
    </row>
    <row r="402" spans="1:8" s="99" customFormat="1" ht="13.15">
      <c r="A402" s="117">
        <v>3224</v>
      </c>
      <c r="B402" s="115" t="s">
        <v>24</v>
      </c>
      <c r="C402" s="134"/>
      <c r="D402" s="134"/>
      <c r="E402" s="133">
        <v>204882.78</v>
      </c>
      <c r="F402" s="121"/>
      <c r="H402" s="209"/>
    </row>
    <row r="403" spans="1:8" s="99" customFormat="1" ht="13.15">
      <c r="A403" s="117">
        <v>3225</v>
      </c>
      <c r="B403" s="115" t="s">
        <v>25</v>
      </c>
      <c r="C403" s="134"/>
      <c r="D403" s="134"/>
      <c r="E403" s="133">
        <v>11748.57</v>
      </c>
      <c r="F403" s="121"/>
      <c r="H403" s="209"/>
    </row>
    <row r="404" spans="1:8" s="99" customFormat="1" ht="13.15">
      <c r="A404" s="117">
        <v>3227</v>
      </c>
      <c r="B404" s="115" t="s">
        <v>26</v>
      </c>
      <c r="C404" s="134"/>
      <c r="D404" s="134"/>
      <c r="E404" s="133">
        <v>4758.24</v>
      </c>
      <c r="F404" s="121"/>
      <c r="H404" s="209"/>
    </row>
    <row r="405" spans="1:8" s="99" customFormat="1" ht="13.15">
      <c r="A405" s="117">
        <v>3231</v>
      </c>
      <c r="B405" s="115" t="s">
        <v>28</v>
      </c>
      <c r="C405" s="134"/>
      <c r="D405" s="134"/>
      <c r="E405" s="133">
        <v>5950.21</v>
      </c>
      <c r="F405" s="121"/>
      <c r="H405" s="209"/>
    </row>
    <row r="406" spans="1:8" s="99" customFormat="1" ht="13.15">
      <c r="A406" s="117">
        <v>3232</v>
      </c>
      <c r="B406" s="115" t="s">
        <v>29</v>
      </c>
      <c r="C406" s="134"/>
      <c r="D406" s="134"/>
      <c r="E406" s="133">
        <v>240463.39</v>
      </c>
      <c r="F406" s="121"/>
      <c r="H406" s="209"/>
    </row>
    <row r="407" spans="1:8" s="99" customFormat="1" ht="13.15">
      <c r="A407" s="117">
        <v>3233</v>
      </c>
      <c r="B407" s="115" t="s">
        <v>30</v>
      </c>
      <c r="C407" s="134"/>
      <c r="D407" s="134"/>
      <c r="E407" s="133">
        <v>78163.39</v>
      </c>
      <c r="F407" s="121"/>
      <c r="H407" s="209"/>
    </row>
    <row r="408" spans="1:8" s="99" customFormat="1" ht="13.15">
      <c r="A408" s="117">
        <v>3235</v>
      </c>
      <c r="B408" s="115" t="s">
        <v>32</v>
      </c>
      <c r="C408" s="134"/>
      <c r="D408" s="134"/>
      <c r="E408" s="133">
        <v>19490.349999999999</v>
      </c>
      <c r="F408" s="121"/>
      <c r="H408" s="209"/>
    </row>
    <row r="409" spans="1:8" s="99" customFormat="1" ht="13.15">
      <c r="A409" s="117">
        <v>3236</v>
      </c>
      <c r="B409" s="115" t="s">
        <v>33</v>
      </c>
      <c r="C409" s="134"/>
      <c r="D409" s="134"/>
      <c r="E409" s="133">
        <v>148406.79999999999</v>
      </c>
      <c r="F409" s="121"/>
      <c r="H409" s="209"/>
    </row>
    <row r="410" spans="1:8" s="99" customFormat="1" ht="13.15">
      <c r="A410" s="117">
        <v>3237</v>
      </c>
      <c r="B410" s="115" t="s">
        <v>34</v>
      </c>
      <c r="C410" s="134"/>
      <c r="D410" s="134"/>
      <c r="E410" s="133">
        <v>117239.3</v>
      </c>
      <c r="F410" s="121"/>
      <c r="H410" s="209"/>
    </row>
    <row r="411" spans="1:8" s="99" customFormat="1" ht="13.15">
      <c r="A411" s="117">
        <v>3238</v>
      </c>
      <c r="B411" s="115" t="s">
        <v>35</v>
      </c>
      <c r="C411" s="134"/>
      <c r="D411" s="134"/>
      <c r="E411" s="133">
        <v>53400.57</v>
      </c>
      <c r="F411" s="121"/>
      <c r="H411" s="209"/>
    </row>
    <row r="412" spans="1:8" s="99" customFormat="1" ht="13.15">
      <c r="A412" s="117">
        <v>3239</v>
      </c>
      <c r="B412" s="115" t="s">
        <v>36</v>
      </c>
      <c r="C412" s="134"/>
      <c r="D412" s="134"/>
      <c r="E412" s="133">
        <v>34965.42</v>
      </c>
      <c r="F412" s="121"/>
      <c r="H412" s="209"/>
    </row>
    <row r="413" spans="1:8" s="99" customFormat="1" ht="13.15">
      <c r="A413" s="117">
        <v>3241</v>
      </c>
      <c r="B413" s="115" t="s">
        <v>37</v>
      </c>
      <c r="C413" s="134"/>
      <c r="D413" s="134"/>
      <c r="E413" s="133">
        <v>44091.8</v>
      </c>
      <c r="F413" s="121"/>
      <c r="H413" s="209"/>
    </row>
    <row r="414" spans="1:8" s="99" customFormat="1" ht="13.15">
      <c r="A414" s="117">
        <v>3292</v>
      </c>
      <c r="B414" s="115" t="s">
        <v>40</v>
      </c>
      <c r="C414" s="134"/>
      <c r="D414" s="134"/>
      <c r="E414" s="133">
        <v>213.6</v>
      </c>
      <c r="F414" s="121"/>
      <c r="H414" s="209"/>
    </row>
    <row r="415" spans="1:8" s="99" customFormat="1" ht="13.15">
      <c r="A415" s="117">
        <v>3293</v>
      </c>
      <c r="B415" s="115" t="s">
        <v>41</v>
      </c>
      <c r="C415" s="134"/>
      <c r="D415" s="134"/>
      <c r="E415" s="133">
        <v>19565.04</v>
      </c>
      <c r="F415" s="121"/>
      <c r="H415" s="209"/>
    </row>
    <row r="416" spans="1:8" s="99" customFormat="1" ht="13.15">
      <c r="A416" s="117">
        <v>3294</v>
      </c>
      <c r="B416" s="115" t="s">
        <v>42</v>
      </c>
      <c r="C416" s="134"/>
      <c r="D416" s="134"/>
      <c r="E416" s="133">
        <v>5149.1400000000003</v>
      </c>
      <c r="F416" s="121"/>
      <c r="H416" s="209"/>
    </row>
    <row r="417" spans="1:8" s="99" customFormat="1" ht="13.15">
      <c r="A417" s="117">
        <v>3295</v>
      </c>
      <c r="B417" s="115" t="s">
        <v>43</v>
      </c>
      <c r="C417" s="134"/>
      <c r="D417" s="134"/>
      <c r="E417" s="133">
        <v>588.45000000000005</v>
      </c>
      <c r="F417" s="121"/>
      <c r="H417" s="209"/>
    </row>
    <row r="418" spans="1:8" s="99" customFormat="1" ht="13.15">
      <c r="A418" s="117">
        <v>3299</v>
      </c>
      <c r="B418" s="115" t="s">
        <v>38</v>
      </c>
      <c r="C418" s="134"/>
      <c r="D418" s="134"/>
      <c r="E418" s="133">
        <v>6601.72</v>
      </c>
      <c r="F418" s="121"/>
      <c r="H418" s="209"/>
    </row>
    <row r="419" spans="1:8">
      <c r="A419" s="193">
        <v>34</v>
      </c>
      <c r="B419" s="115" t="s">
        <v>44</v>
      </c>
      <c r="C419" s="133"/>
      <c r="D419" s="133"/>
      <c r="E419" s="133">
        <v>-611.45999999999981</v>
      </c>
      <c r="F419" s="120" t="s">
        <v>384</v>
      </c>
    </row>
    <row r="420" spans="1:8" s="99" customFormat="1" ht="13.15">
      <c r="A420" s="114">
        <v>3431</v>
      </c>
      <c r="B420" s="115" t="s">
        <v>46</v>
      </c>
      <c r="C420" s="134"/>
      <c r="D420" s="134"/>
      <c r="E420" s="133">
        <v>-237.6099999999999</v>
      </c>
      <c r="F420" s="121"/>
      <c r="H420" s="209"/>
    </row>
    <row r="421" spans="1:8" s="99" customFormat="1" ht="13.15">
      <c r="A421" s="114">
        <v>3432</v>
      </c>
      <c r="B421" s="115" t="s">
        <v>47</v>
      </c>
      <c r="C421" s="134"/>
      <c r="D421" s="134"/>
      <c r="E421" s="133">
        <v>-373.84999999999985</v>
      </c>
      <c r="F421" s="121"/>
      <c r="H421" s="209"/>
    </row>
    <row r="422" spans="1:8">
      <c r="A422" s="193">
        <v>36</v>
      </c>
      <c r="B422" s="115" t="s">
        <v>48</v>
      </c>
      <c r="C422" s="133">
        <v>0</v>
      </c>
      <c r="D422" s="133">
        <v>0</v>
      </c>
      <c r="E422" s="133">
        <v>63517.13</v>
      </c>
      <c r="F422" s="120" t="s">
        <v>384</v>
      </c>
    </row>
    <row r="423" spans="1:8" s="99" customFormat="1" ht="26.25">
      <c r="A423" s="117">
        <v>3693</v>
      </c>
      <c r="B423" s="115" t="s">
        <v>182</v>
      </c>
      <c r="C423" s="134"/>
      <c r="D423" s="134"/>
      <c r="E423" s="133">
        <v>63517.13</v>
      </c>
      <c r="F423" s="121"/>
      <c r="H423" s="209"/>
    </row>
    <row r="424" spans="1:8" ht="26.25">
      <c r="A424" s="193">
        <v>37</v>
      </c>
      <c r="B424" s="115" t="s">
        <v>53</v>
      </c>
      <c r="C424" s="133">
        <v>0</v>
      </c>
      <c r="D424" s="133">
        <v>0</v>
      </c>
      <c r="E424" s="133">
        <v>71899.13</v>
      </c>
      <c r="F424" s="120" t="s">
        <v>384</v>
      </c>
    </row>
    <row r="425" spans="1:8" s="99" customFormat="1" ht="13.15">
      <c r="A425" s="117">
        <v>3721</v>
      </c>
      <c r="B425" s="115" t="s">
        <v>55</v>
      </c>
      <c r="C425" s="134"/>
      <c r="D425" s="134"/>
      <c r="E425" s="133">
        <v>71899.13</v>
      </c>
      <c r="F425" s="121"/>
      <c r="H425" s="209"/>
    </row>
    <row r="426" spans="1:8">
      <c r="A426" s="196">
        <v>38</v>
      </c>
      <c r="B426" s="115" t="s">
        <v>56</v>
      </c>
      <c r="C426" s="133">
        <v>0</v>
      </c>
      <c r="D426" s="133">
        <v>0</v>
      </c>
      <c r="E426" s="133">
        <v>313205.62</v>
      </c>
      <c r="F426" s="120" t="s">
        <v>384</v>
      </c>
    </row>
    <row r="427" spans="1:8" s="99" customFormat="1" ht="13.15">
      <c r="A427" s="117">
        <v>3813</v>
      </c>
      <c r="B427" s="115" t="s">
        <v>58</v>
      </c>
      <c r="C427" s="134"/>
      <c r="D427" s="134"/>
      <c r="E427" s="133">
        <v>313205.62</v>
      </c>
      <c r="F427" s="121"/>
      <c r="H427" s="209"/>
    </row>
    <row r="428" spans="1:8">
      <c r="A428" s="193">
        <v>41</v>
      </c>
      <c r="B428" s="115" t="s">
        <v>371</v>
      </c>
      <c r="C428" s="133">
        <v>0</v>
      </c>
      <c r="D428" s="133">
        <v>0</v>
      </c>
      <c r="E428" s="133">
        <v>4206.38</v>
      </c>
      <c r="F428" s="120" t="s">
        <v>384</v>
      </c>
    </row>
    <row r="429" spans="1:8" s="99" customFormat="1" ht="13.15">
      <c r="A429" s="117">
        <v>4123</v>
      </c>
      <c r="B429" s="115" t="s">
        <v>375</v>
      </c>
      <c r="C429" s="134"/>
      <c r="D429" s="134"/>
      <c r="E429" s="133">
        <v>4206.38</v>
      </c>
      <c r="F429" s="121"/>
      <c r="H429" s="209"/>
    </row>
    <row r="430" spans="1:8">
      <c r="A430" s="193">
        <v>42</v>
      </c>
      <c r="B430" s="115" t="s">
        <v>60</v>
      </c>
      <c r="C430" s="133">
        <v>2724915.2155246511</v>
      </c>
      <c r="D430" s="133">
        <v>2283867.2471066127</v>
      </c>
      <c r="E430" s="133">
        <v>1046957.06</v>
      </c>
      <c r="F430" s="120">
        <f t="shared" si="6"/>
        <v>45.841414877610319</v>
      </c>
    </row>
    <row r="431" spans="1:8" s="99" customFormat="1" ht="13.15">
      <c r="A431" s="117">
        <v>4214</v>
      </c>
      <c r="B431" s="115" t="s">
        <v>63</v>
      </c>
      <c r="C431" s="134"/>
      <c r="D431" s="134"/>
      <c r="E431" s="133">
        <v>15075.89</v>
      </c>
      <c r="F431" s="121"/>
      <c r="H431" s="209"/>
    </row>
    <row r="432" spans="1:8" s="99" customFormat="1" ht="13.15">
      <c r="A432" s="117">
        <v>4221</v>
      </c>
      <c r="B432" s="115" t="s">
        <v>65</v>
      </c>
      <c r="C432" s="134"/>
      <c r="D432" s="134"/>
      <c r="E432" s="133">
        <v>157270.45000000001</v>
      </c>
      <c r="F432" s="121"/>
      <c r="H432" s="209"/>
    </row>
    <row r="433" spans="1:8" s="99" customFormat="1" ht="13.15">
      <c r="A433" s="117">
        <v>4222</v>
      </c>
      <c r="B433" s="115" t="s">
        <v>66</v>
      </c>
      <c r="C433" s="134"/>
      <c r="D433" s="134"/>
      <c r="E433" s="133">
        <v>1639.98</v>
      </c>
      <c r="F433" s="121"/>
      <c r="H433" s="209"/>
    </row>
    <row r="434" spans="1:8" s="99" customFormat="1" ht="13.15">
      <c r="A434" s="117">
        <v>4223</v>
      </c>
      <c r="B434" s="115" t="s">
        <v>67</v>
      </c>
      <c r="C434" s="134"/>
      <c r="D434" s="134"/>
      <c r="E434" s="133">
        <v>20635.43</v>
      </c>
      <c r="F434" s="121"/>
      <c r="H434" s="209"/>
    </row>
    <row r="435" spans="1:8" s="99" customFormat="1" ht="13.15">
      <c r="A435" s="117">
        <v>4224</v>
      </c>
      <c r="B435" s="115" t="s">
        <v>68</v>
      </c>
      <c r="C435" s="134"/>
      <c r="D435" s="134"/>
      <c r="E435" s="133">
        <v>651877.22</v>
      </c>
      <c r="F435" s="121"/>
      <c r="H435" s="209"/>
    </row>
    <row r="436" spans="1:8" s="99" customFormat="1" ht="13.15">
      <c r="A436" s="117">
        <v>4225</v>
      </c>
      <c r="B436" s="115" t="s">
        <v>69</v>
      </c>
      <c r="C436" s="134"/>
      <c r="D436" s="134"/>
      <c r="E436" s="133">
        <v>103942.7</v>
      </c>
      <c r="F436" s="121"/>
      <c r="H436" s="209"/>
    </row>
    <row r="437" spans="1:8" s="99" customFormat="1" ht="13.15">
      <c r="A437" s="117">
        <v>4227</v>
      </c>
      <c r="B437" s="115" t="s">
        <v>70</v>
      </c>
      <c r="C437" s="134"/>
      <c r="D437" s="134"/>
      <c r="E437" s="133">
        <v>9688.5499999999993</v>
      </c>
      <c r="F437" s="121"/>
      <c r="H437" s="209"/>
    </row>
    <row r="438" spans="1:8" s="99" customFormat="1" ht="13.15">
      <c r="A438" s="117">
        <v>4241</v>
      </c>
      <c r="B438" s="115" t="s">
        <v>75</v>
      </c>
      <c r="C438" s="134"/>
      <c r="D438" s="134"/>
      <c r="E438" s="133">
        <v>281.36</v>
      </c>
      <c r="F438" s="121"/>
      <c r="H438" s="209"/>
    </row>
    <row r="439" spans="1:8" s="99" customFormat="1" ht="13.15">
      <c r="A439" s="117">
        <v>4262</v>
      </c>
      <c r="B439" s="115" t="s">
        <v>77</v>
      </c>
      <c r="C439" s="134"/>
      <c r="D439" s="134"/>
      <c r="E439" s="133">
        <v>106617.77</v>
      </c>
      <c r="F439" s="121"/>
      <c r="H439" s="209"/>
    </row>
    <row r="440" spans="1:8" s="99" customFormat="1" ht="25.9">
      <c r="A440" s="194" t="s">
        <v>307</v>
      </c>
      <c r="B440" s="110" t="s">
        <v>308</v>
      </c>
      <c r="C440" s="131">
        <v>260291</v>
      </c>
      <c r="D440" s="131">
        <v>2529.17</v>
      </c>
      <c r="E440" s="131">
        <v>-246282.55</v>
      </c>
      <c r="F440" s="131">
        <f t="shared" si="6"/>
        <v>-9737.6827180458404</v>
      </c>
      <c r="H440" s="209"/>
    </row>
    <row r="441" spans="1:8" s="113" customFormat="1" ht="13.9">
      <c r="A441" s="195">
        <v>815</v>
      </c>
      <c r="B441" s="116" t="s">
        <v>277</v>
      </c>
      <c r="C441" s="132">
        <v>260291</v>
      </c>
      <c r="D441" s="132">
        <v>2529.17</v>
      </c>
      <c r="E441" s="132">
        <v>-246282.55</v>
      </c>
      <c r="F441" s="132">
        <f t="shared" si="6"/>
        <v>-9737.6827180458404</v>
      </c>
      <c r="H441" s="212"/>
    </row>
    <row r="442" spans="1:8">
      <c r="A442" s="193">
        <v>32</v>
      </c>
      <c r="B442" s="115" t="s">
        <v>14</v>
      </c>
      <c r="C442" s="133">
        <v>10411.64</v>
      </c>
      <c r="D442" s="133">
        <v>0</v>
      </c>
      <c r="E442" s="133">
        <v>0</v>
      </c>
      <c r="F442" s="135" t="s">
        <v>384</v>
      </c>
    </row>
    <row r="443" spans="1:8" s="99" customFormat="1" ht="13.15">
      <c r="A443" s="117">
        <v>3237</v>
      </c>
      <c r="B443" s="115" t="s">
        <v>34</v>
      </c>
      <c r="C443" s="134"/>
      <c r="D443" s="134"/>
      <c r="E443" s="133">
        <v>0</v>
      </c>
      <c r="F443" s="121"/>
      <c r="H443" s="209"/>
    </row>
    <row r="444" spans="1:8">
      <c r="A444" s="193">
        <v>42</v>
      </c>
      <c r="B444" s="115" t="s">
        <v>60</v>
      </c>
      <c r="C444" s="133">
        <v>249879.36</v>
      </c>
      <c r="D444" s="133">
        <v>2529.17</v>
      </c>
      <c r="E444" s="133">
        <v>-246282.55</v>
      </c>
      <c r="F444" s="120">
        <f t="shared" si="6"/>
        <v>-9737.6827180458404</v>
      </c>
    </row>
    <row r="445" spans="1:8" s="99" customFormat="1" ht="13.15">
      <c r="A445" s="117">
        <v>4212</v>
      </c>
      <c r="B445" s="115" t="s">
        <v>62</v>
      </c>
      <c r="C445" s="134"/>
      <c r="D445" s="134"/>
      <c r="E445" s="133">
        <v>2529.17</v>
      </c>
      <c r="F445" s="121"/>
      <c r="H445" s="209"/>
    </row>
    <row r="446" spans="1:8" s="99" customFormat="1" ht="13.15">
      <c r="A446" s="117">
        <v>4214</v>
      </c>
      <c r="B446" s="115" t="s">
        <v>63</v>
      </c>
      <c r="C446" s="134"/>
      <c r="D446" s="134"/>
      <c r="E446" s="133">
        <v>-248811.72</v>
      </c>
      <c r="F446" s="121"/>
      <c r="H446" s="209"/>
    </row>
    <row r="447" spans="1:8" s="99" customFormat="1" ht="25.9">
      <c r="A447" s="194" t="s">
        <v>309</v>
      </c>
      <c r="B447" s="110" t="s">
        <v>310</v>
      </c>
      <c r="C447" s="131">
        <v>74595</v>
      </c>
      <c r="D447" s="131">
        <v>0</v>
      </c>
      <c r="E447" s="131">
        <v>299732.39</v>
      </c>
      <c r="F447" s="111" t="s">
        <v>384</v>
      </c>
      <c r="H447" s="209"/>
    </row>
    <row r="448" spans="1:8" s="113" customFormat="1" ht="13.9">
      <c r="A448" s="195">
        <v>11</v>
      </c>
      <c r="B448" s="116" t="s">
        <v>253</v>
      </c>
      <c r="C448" s="132">
        <v>74595</v>
      </c>
      <c r="D448" s="132">
        <v>0</v>
      </c>
      <c r="E448" s="132">
        <v>299732.39</v>
      </c>
      <c r="F448" s="123" t="s">
        <v>384</v>
      </c>
      <c r="H448" s="212"/>
    </row>
    <row r="449" spans="1:8">
      <c r="A449" s="193">
        <v>32</v>
      </c>
      <c r="B449" s="115" t="s">
        <v>14</v>
      </c>
      <c r="C449" s="133">
        <v>2983.8</v>
      </c>
      <c r="D449" s="133">
        <v>0</v>
      </c>
      <c r="E449" s="133">
        <v>0</v>
      </c>
      <c r="F449" s="120" t="s">
        <v>384</v>
      </c>
    </row>
    <row r="450" spans="1:8" s="99" customFormat="1" ht="13.15">
      <c r="A450" s="117">
        <v>3237</v>
      </c>
      <c r="B450" s="115" t="s">
        <v>34</v>
      </c>
      <c r="C450" s="134"/>
      <c r="D450" s="134"/>
      <c r="E450" s="133">
        <v>0</v>
      </c>
      <c r="F450" s="121"/>
      <c r="H450" s="209"/>
    </row>
    <row r="451" spans="1:8">
      <c r="A451" s="193">
        <v>42</v>
      </c>
      <c r="B451" s="115" t="s">
        <v>60</v>
      </c>
      <c r="C451" s="133">
        <v>71611.199999999997</v>
      </c>
      <c r="D451" s="133">
        <v>0</v>
      </c>
      <c r="E451" s="133">
        <v>299732.39</v>
      </c>
      <c r="F451" s="120" t="s">
        <v>384</v>
      </c>
    </row>
    <row r="452" spans="1:8" s="99" customFormat="1" ht="13.15">
      <c r="A452" s="117">
        <v>4212</v>
      </c>
      <c r="B452" s="115" t="s">
        <v>62</v>
      </c>
      <c r="C452" s="134"/>
      <c r="D452" s="134"/>
      <c r="E452" s="133">
        <v>17900.099999999999</v>
      </c>
      <c r="F452" s="121"/>
      <c r="H452" s="209"/>
    </row>
    <row r="453" spans="1:8" s="99" customFormat="1" ht="13.15">
      <c r="A453" s="117">
        <v>4214</v>
      </c>
      <c r="B453" s="115" t="s">
        <v>63</v>
      </c>
      <c r="C453" s="134"/>
      <c r="D453" s="134"/>
      <c r="E453" s="133">
        <v>281832.28999999998</v>
      </c>
      <c r="F453" s="121"/>
      <c r="H453" s="209"/>
    </row>
  </sheetData>
  <mergeCells count="4">
    <mergeCell ref="A1:F1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&amp;C&amp;"Times New Roman,Uobičajeno"&amp;9INSTITUT RUĐER BOŠKOVIĆ</oddHeader>
    <oddFooter>&amp;L&amp;"Times New Roman,Uobičajeno"&amp;9II. POSEBNI DIO&amp;C&amp;"Times New Roman,Uobičajeno"&amp;9IZVJEŠTAJ PO PROGRAMSKOJ KLASIFIKACIJI&amp;R&amp;"Times New Roman,Uobičajeno"&amp;9Stranica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E3AA-21F4-4060-84DC-D167A2856823}">
  <sheetPr>
    <pageSetUpPr fitToPage="1"/>
  </sheetPr>
  <dimension ref="B1:C9"/>
  <sheetViews>
    <sheetView workbookViewId="0">
      <selection activeCell="C7" sqref="C7"/>
    </sheetView>
  </sheetViews>
  <sheetFormatPr defaultColWidth="8.875" defaultRowHeight="13.5"/>
  <cols>
    <col min="1" max="1" width="8.875" style="48"/>
    <col min="2" max="2" width="12.6875" style="48" customWidth="1"/>
    <col min="3" max="3" width="64.6875" style="48" customWidth="1"/>
    <col min="4" max="16384" width="8.875" style="48"/>
  </cols>
  <sheetData>
    <row r="1" spans="2:3" ht="14.45" customHeight="1"/>
    <row r="2" spans="2:3" ht="14.45" customHeight="1" thickBot="1"/>
    <row r="3" spans="2:3" ht="14.45" customHeight="1">
      <c r="B3" s="222" t="str">
        <f>ParamTitle</f>
        <v>NARRO (IRB) - Izvještaj o izvršenju</v>
      </c>
      <c r="C3" s="223"/>
    </row>
    <row r="4" spans="2:3" ht="14.45" customHeight="1" thickBot="1">
      <c r="B4" s="224"/>
      <c r="C4" s="225"/>
    </row>
    <row r="5" spans="2:3" ht="14.45" customHeight="1" thickTop="1">
      <c r="B5" s="226" t="s">
        <v>336</v>
      </c>
      <c r="C5" s="227"/>
    </row>
    <row r="6" spans="2:3" ht="14.45" customHeight="1">
      <c r="B6" s="228"/>
      <c r="C6" s="229"/>
    </row>
    <row r="7" spans="2:3" ht="14.45" customHeight="1">
      <c r="B7" s="69" t="s">
        <v>334</v>
      </c>
      <c r="C7" s="49">
        <v>45658</v>
      </c>
    </row>
    <row r="8" spans="2:3" ht="14.45" customHeight="1">
      <c r="B8" s="69" t="s">
        <v>335</v>
      </c>
      <c r="C8" s="49">
        <v>46022</v>
      </c>
    </row>
    <row r="9" spans="2:3" ht="14.45" customHeight="1" thickBot="1">
      <c r="B9" s="230"/>
      <c r="C9" s="231"/>
    </row>
  </sheetData>
  <mergeCells count="3">
    <mergeCell ref="B3:C4"/>
    <mergeCell ref="B5:C6"/>
    <mergeCell ref="B9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F3C6-323A-4B9D-B2AE-E4A554BAE6A8}">
  <dimension ref="A1:K29"/>
  <sheetViews>
    <sheetView tabSelected="1" workbookViewId="0">
      <pane ySplit="9" topLeftCell="A10" activePane="bottomLeft" state="frozen"/>
      <selection pane="bottomLeft" activeCell="A10" sqref="A10:E10"/>
    </sheetView>
  </sheetViews>
  <sheetFormatPr defaultRowHeight="13.5"/>
  <cols>
    <col min="5" max="5" width="18.125" customWidth="1"/>
    <col min="6" max="6" width="16.6875" style="78" bestFit="1" customWidth="1"/>
    <col min="7" max="8" width="16.4375" style="78" bestFit="1" customWidth="1"/>
    <col min="9" max="9" width="16.6875" style="78" bestFit="1" customWidth="1"/>
    <col min="10" max="10" width="12.4375" bestFit="1" customWidth="1"/>
    <col min="11" max="11" width="13.6875" bestFit="1" customWidth="1"/>
  </cols>
  <sheetData>
    <row r="1" spans="1:11" s="50" customFormat="1" ht="51" customHeight="1">
      <c r="A1" s="234" t="str">
        <f>"IZVJEŠTAJ O IZVRŠENJU FINANCIJSKOG PLANA
INSTITUT RUĐER BOŠKOVIĆ
ZA PERIOD OD " &amp; TEXT(ParamDateFrom, "dd.mm.yyyy.") &amp; " DO " &amp; TEXT(ParamDateTo, "dd.mm.yyyy.")</f>
        <v>IZVJEŠTAJ O IZVRŠENJU FINANCIJSKOG PLANA
INSTITUT RUĐER BOŠKOVIĆ
ZA PERIOD OD 01.01.2025. DO 31.12.2025.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s="50" customFormat="1" ht="17" customHeight="1">
      <c r="A2" s="14"/>
      <c r="B2" s="14"/>
      <c r="C2" s="14"/>
      <c r="D2" s="14"/>
      <c r="E2" s="14"/>
      <c r="F2" s="72"/>
      <c r="G2" s="72"/>
      <c r="H2" s="72"/>
      <c r="I2" s="72"/>
      <c r="J2" s="16"/>
      <c r="K2" s="16"/>
    </row>
    <row r="3" spans="1:11" s="50" customFormat="1" ht="17" customHeight="1">
      <c r="A3" s="234" t="s">
        <v>162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1" s="50" customFormat="1" ht="17" customHeight="1">
      <c r="A4" s="14"/>
      <c r="B4" s="14"/>
      <c r="C4" s="14"/>
      <c r="D4" s="14"/>
      <c r="E4" s="14"/>
      <c r="F4" s="72"/>
      <c r="G4" s="72"/>
      <c r="H4" s="72"/>
      <c r="I4" s="72"/>
      <c r="J4" s="16"/>
      <c r="K4" s="16"/>
    </row>
    <row r="5" spans="1:11" s="50" customFormat="1" ht="17" customHeight="1">
      <c r="A5" s="234" t="s">
        <v>224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</row>
    <row r="6" spans="1:11" s="50" customFormat="1" ht="17" customHeight="1">
      <c r="A6" s="14"/>
      <c r="B6" s="14"/>
      <c r="C6" s="14"/>
      <c r="D6" s="14"/>
      <c r="E6" s="14"/>
      <c r="F6" s="72"/>
      <c r="G6" s="72"/>
      <c r="H6" s="72"/>
      <c r="I6" s="72"/>
      <c r="J6" s="16"/>
      <c r="K6" s="16"/>
    </row>
    <row r="7" spans="1:11" ht="17.649999999999999">
      <c r="A7" s="235" t="s">
        <v>225</v>
      </c>
      <c r="B7" s="235"/>
      <c r="C7" s="235"/>
      <c r="D7" s="235"/>
      <c r="E7" s="235"/>
      <c r="F7" s="73"/>
      <c r="G7" s="74"/>
      <c r="H7" s="74"/>
      <c r="I7" s="75"/>
      <c r="J7" s="17"/>
      <c r="K7" s="17"/>
    </row>
    <row r="8" spans="1:11" ht="39.4">
      <c r="A8" s="236" t="s">
        <v>164</v>
      </c>
      <c r="B8" s="236"/>
      <c r="C8" s="236"/>
      <c r="D8" s="236"/>
      <c r="E8" s="236"/>
      <c r="F8" s="76" t="s">
        <v>380</v>
      </c>
      <c r="G8" s="76" t="s">
        <v>379</v>
      </c>
      <c r="H8" s="76" t="s">
        <v>378</v>
      </c>
      <c r="I8" s="76" t="s">
        <v>381</v>
      </c>
      <c r="J8" s="18" t="s">
        <v>226</v>
      </c>
      <c r="K8" s="18" t="s">
        <v>226</v>
      </c>
    </row>
    <row r="9" spans="1:11">
      <c r="A9" s="237">
        <v>1</v>
      </c>
      <c r="B9" s="237"/>
      <c r="C9" s="237"/>
      <c r="D9" s="237"/>
      <c r="E9" s="238"/>
      <c r="F9" s="140">
        <v>2</v>
      </c>
      <c r="G9" s="140">
        <v>3</v>
      </c>
      <c r="H9" s="140">
        <v>4</v>
      </c>
      <c r="I9" s="140">
        <v>5</v>
      </c>
      <c r="J9" s="19" t="s">
        <v>227</v>
      </c>
      <c r="K9" s="19" t="s">
        <v>228</v>
      </c>
    </row>
    <row r="10" spans="1:11">
      <c r="A10" s="239" t="s">
        <v>229</v>
      </c>
      <c r="B10" s="240"/>
      <c r="C10" s="240"/>
      <c r="D10" s="240"/>
      <c r="E10" s="241"/>
      <c r="F10" s="146">
        <f>_xlfn.XLOOKUP("6",A1_prihodi_ek[oznaka],A1_prihodi_ek[realizacija_prev],0,0,1)</f>
        <v>66902281.729999997</v>
      </c>
      <c r="G10" s="146">
        <f>_xlfn.XLOOKUP("6",A1_prihodi_ek[oznaka],A1_prihodi_ek[izvorni_plan],0,0,1)</f>
        <v>84243778.793284088</v>
      </c>
      <c r="H10" s="146">
        <f>_xlfn.XLOOKUP("6",A1_prihodi_ek[oznaka],A1_prihodi_ek[tekuci_plan_modified],0,0,1)</f>
        <v>72820621.890000001</v>
      </c>
      <c r="I10" s="146">
        <f>_xlfn.XLOOKUP("6",A1_prihodi_ek[oznaka],A1_prihodi_ek[realizacija],0,0,1)</f>
        <v>75065812.930000007</v>
      </c>
      <c r="J10" s="25">
        <f>(I10/F10)*100</f>
        <v>112.20217156859593</v>
      </c>
      <c r="K10" s="25">
        <f>(I10/H10)*100</f>
        <v>103.08318026093144</v>
      </c>
    </row>
    <row r="11" spans="1:11">
      <c r="A11" s="242" t="s">
        <v>230</v>
      </c>
      <c r="B11" s="241"/>
      <c r="C11" s="241"/>
      <c r="D11" s="241"/>
      <c r="E11" s="241"/>
      <c r="F11" s="146">
        <f>_xlfn.XLOOKUP("7",A1_prihodi_ek[oznaka],A1_prihodi_ek[realizacija_prev],0,0,1)</f>
        <v>3112.56</v>
      </c>
      <c r="G11" s="146">
        <f>_xlfn.XLOOKUP("7",A1_prihodi_ek[oznaka],A1_prihodi_ek[izvorni_plan],0,0,1)</f>
        <v>0</v>
      </c>
      <c r="H11" s="146">
        <f>_xlfn.XLOOKUP("7",A1_prihodi_ek[oznaka],A1_prihodi_ek[tekuci_plan_modified],0,0,1)</f>
        <v>0</v>
      </c>
      <c r="I11" s="146">
        <f>_xlfn.XLOOKUP("7",A1_prihodi_ek[oznaka],A1_prihodi_ek[realizacija],0,0,1)</f>
        <v>128231.01</v>
      </c>
      <c r="J11" s="25">
        <f t="shared" ref="J11:J16" si="0">(I11/F11)*100</f>
        <v>4119.7923895442973</v>
      </c>
      <c r="K11" s="25" t="e">
        <f t="shared" ref="K11:K16" si="1">(I11/H11)*100</f>
        <v>#DIV/0!</v>
      </c>
    </row>
    <row r="12" spans="1:11">
      <c r="A12" s="243" t="s">
        <v>231</v>
      </c>
      <c r="B12" s="233"/>
      <c r="C12" s="233"/>
      <c r="D12" s="233"/>
      <c r="E12" s="244"/>
      <c r="F12" s="147">
        <f>F10+F11</f>
        <v>66905394.289999999</v>
      </c>
      <c r="G12" s="147">
        <f>G10+G11</f>
        <v>84243778.793284088</v>
      </c>
      <c r="H12" s="147">
        <f>H10+H11</f>
        <v>72820621.890000001</v>
      </c>
      <c r="I12" s="147">
        <f>I10+I11</f>
        <v>75194043.940000013</v>
      </c>
      <c r="J12" s="26">
        <f t="shared" si="0"/>
        <v>112.38861191681053</v>
      </c>
      <c r="K12" s="26">
        <f t="shared" si="1"/>
        <v>103.2592718771136</v>
      </c>
    </row>
    <row r="13" spans="1:11">
      <c r="A13" s="245" t="s">
        <v>232</v>
      </c>
      <c r="B13" s="240"/>
      <c r="C13" s="240"/>
      <c r="D13" s="240"/>
      <c r="E13" s="240"/>
      <c r="F13" s="146">
        <f>_xlfn.XLOOKUP("3",A1_rashodi_ek[oznaka],A1_rashodi_ek[realizacija_prev],0,0,1)</f>
        <v>43187955.350000001</v>
      </c>
      <c r="G13" s="146">
        <f>_xlfn.XLOOKUP("3",A1_rashodi_ek[oznaka],A1_rashodi_ek[izvorni_plan],0,0,1)</f>
        <v>47174887.276632518</v>
      </c>
      <c r="H13" s="146">
        <f>_xlfn.XLOOKUP("3",A1_rashodi_ek[oznaka],A1_rashodi_ek[tekuci_plan_modified],0,0,1)</f>
        <v>52152063.950000003</v>
      </c>
      <c r="I13" s="146">
        <f>_xlfn.XLOOKUP("3",A1_rashodi_ek[oznaka],A1_rashodi_ek[realizacija],0,0,1)</f>
        <v>52588305.939999998</v>
      </c>
      <c r="J13" s="25">
        <f t="shared" si="0"/>
        <v>121.76613945675017</v>
      </c>
      <c r="K13" s="25">
        <f t="shared" si="1"/>
        <v>100.8364807774784</v>
      </c>
    </row>
    <row r="14" spans="1:11">
      <c r="A14" s="242" t="s">
        <v>233</v>
      </c>
      <c r="B14" s="241"/>
      <c r="C14" s="241"/>
      <c r="D14" s="241"/>
      <c r="E14" s="241"/>
      <c r="F14" s="146">
        <f>_xlfn.XLOOKUP("4",A1_rashodi_ek[oznaka],A1_rashodi_ek[realizacija_prev],0,0,1)</f>
        <v>18492300.920000002</v>
      </c>
      <c r="G14" s="146">
        <f>_xlfn.XLOOKUP("4",A1_rashodi_ek[oznaka],A1_rashodi_ek[izvorni_plan],0,0,1)</f>
        <v>37068891.436775804</v>
      </c>
      <c r="H14" s="146">
        <f>_xlfn.XLOOKUP("4",A1_rashodi_ek[oznaka],A1_rashodi_ek[tekuci_plan_modified],0,0,1)</f>
        <v>22196573.600000001</v>
      </c>
      <c r="I14" s="146">
        <f>_xlfn.XLOOKUP("4",A1_rashodi_ek[oznaka],A1_rashodi_ek[realizacija],0,0,1)</f>
        <v>24759070.98</v>
      </c>
      <c r="J14" s="25">
        <f t="shared" si="0"/>
        <v>133.88853602972841</v>
      </c>
      <c r="K14" s="25">
        <f t="shared" si="1"/>
        <v>111.54456280585576</v>
      </c>
    </row>
    <row r="15" spans="1:11">
      <c r="A15" s="21" t="s">
        <v>234</v>
      </c>
      <c r="B15" s="20"/>
      <c r="C15" s="20"/>
      <c r="D15" s="20"/>
      <c r="E15" s="20"/>
      <c r="F15" s="147">
        <f>F13+F14</f>
        <v>61680256.270000003</v>
      </c>
      <c r="G15" s="147">
        <f>G13+G14</f>
        <v>84243778.713408321</v>
      </c>
      <c r="H15" s="147">
        <f>H13+H14</f>
        <v>74348637.550000012</v>
      </c>
      <c r="I15" s="147">
        <f>I13+I14</f>
        <v>77347376.920000002</v>
      </c>
      <c r="J15" s="26">
        <f t="shared" si="0"/>
        <v>125.40054402727921</v>
      </c>
      <c r="K15" s="26">
        <f t="shared" si="1"/>
        <v>104.03334811345172</v>
      </c>
    </row>
    <row r="16" spans="1:11">
      <c r="A16" s="232" t="s">
        <v>235</v>
      </c>
      <c r="B16" s="233"/>
      <c r="C16" s="233"/>
      <c r="D16" s="233"/>
      <c r="E16" s="233"/>
      <c r="F16" s="148">
        <f>F12-F15</f>
        <v>5225138.0199999958</v>
      </c>
      <c r="G16" s="148">
        <f>G12-G15</f>
        <v>7.9875767230987549E-2</v>
      </c>
      <c r="H16" s="148">
        <f>H12-H15</f>
        <v>-1528015.6600000113</v>
      </c>
      <c r="I16" s="148">
        <f>I12-I15</f>
        <v>-2153332.9799999893</v>
      </c>
      <c r="J16" s="26">
        <f t="shared" si="0"/>
        <v>-41.211025847696</v>
      </c>
      <c r="K16" s="26">
        <f t="shared" si="1"/>
        <v>140.92348896476449</v>
      </c>
    </row>
    <row r="17" spans="1:11" ht="17.649999999999999">
      <c r="A17" s="15"/>
      <c r="B17" s="22"/>
      <c r="C17" s="22"/>
      <c r="D17" s="22"/>
      <c r="E17" s="22"/>
      <c r="F17" s="77"/>
      <c r="G17" s="77"/>
      <c r="H17" s="77"/>
      <c r="I17" s="77"/>
      <c r="J17" s="23"/>
      <c r="K17" s="23"/>
    </row>
    <row r="18" spans="1:11" ht="17.25">
      <c r="A18" s="235" t="s">
        <v>236</v>
      </c>
      <c r="B18" s="235"/>
      <c r="C18" s="235"/>
      <c r="D18" s="235"/>
      <c r="E18" s="235"/>
      <c r="F18" s="77"/>
      <c r="G18" s="77"/>
      <c r="H18" s="77"/>
      <c r="I18" s="77"/>
      <c r="J18" s="23"/>
      <c r="K18" s="23"/>
    </row>
    <row r="19" spans="1:11" ht="39.4">
      <c r="A19" s="236" t="s">
        <v>164</v>
      </c>
      <c r="B19" s="236"/>
      <c r="C19" s="236"/>
      <c r="D19" s="236"/>
      <c r="E19" s="236"/>
      <c r="F19" s="76" t="s">
        <v>380</v>
      </c>
      <c r="G19" s="76" t="s">
        <v>379</v>
      </c>
      <c r="H19" s="76" t="s">
        <v>378</v>
      </c>
      <c r="I19" s="76" t="s">
        <v>381</v>
      </c>
      <c r="J19" s="24" t="s">
        <v>226</v>
      </c>
      <c r="K19" s="24" t="s">
        <v>226</v>
      </c>
    </row>
    <row r="20" spans="1:11">
      <c r="A20" s="251">
        <v>1</v>
      </c>
      <c r="B20" s="252"/>
      <c r="C20" s="252"/>
      <c r="D20" s="252"/>
      <c r="E20" s="252"/>
      <c r="F20" s="140">
        <v>2</v>
      </c>
      <c r="G20" s="140">
        <v>3</v>
      </c>
      <c r="H20" s="140">
        <v>4</v>
      </c>
      <c r="I20" s="140">
        <v>5</v>
      </c>
      <c r="J20" s="19" t="s">
        <v>227</v>
      </c>
      <c r="K20" s="19" t="s">
        <v>228</v>
      </c>
    </row>
    <row r="21" spans="1:11">
      <c r="A21" s="239" t="s">
        <v>237</v>
      </c>
      <c r="B21" s="253"/>
      <c r="C21" s="253"/>
      <c r="D21" s="253"/>
      <c r="E21" s="253"/>
      <c r="F21" s="149"/>
      <c r="G21" s="149"/>
      <c r="H21" s="149"/>
      <c r="I21" s="146">
        <v>50549.78</v>
      </c>
      <c r="J21" s="25" t="s">
        <v>384</v>
      </c>
      <c r="K21" s="25" t="s">
        <v>384</v>
      </c>
    </row>
    <row r="22" spans="1:11">
      <c r="A22" s="239" t="s">
        <v>238</v>
      </c>
      <c r="B22" s="246"/>
      <c r="C22" s="246"/>
      <c r="D22" s="246"/>
      <c r="E22" s="246"/>
      <c r="F22" s="149"/>
      <c r="G22" s="149"/>
      <c r="H22" s="149"/>
      <c r="I22" s="146">
        <v>80797.98</v>
      </c>
      <c r="J22" s="25" t="s">
        <v>384</v>
      </c>
      <c r="K22" s="25" t="s">
        <v>384</v>
      </c>
    </row>
    <row r="23" spans="1:11" ht="13.9">
      <c r="A23" s="247" t="s">
        <v>239</v>
      </c>
      <c r="B23" s="248"/>
      <c r="C23" s="248"/>
      <c r="D23" s="248"/>
      <c r="E23" s="249"/>
      <c r="F23" s="150"/>
      <c r="G23" s="150"/>
      <c r="H23" s="150"/>
      <c r="I23" s="147">
        <f>I21-I22</f>
        <v>-30248.199999999997</v>
      </c>
      <c r="J23" s="26" t="s">
        <v>384</v>
      </c>
      <c r="K23" s="26" t="s">
        <v>384</v>
      </c>
    </row>
    <row r="24" spans="1:11">
      <c r="A24" s="239" t="s">
        <v>240</v>
      </c>
      <c r="B24" s="246"/>
      <c r="C24" s="246"/>
      <c r="D24" s="246"/>
      <c r="E24" s="246"/>
      <c r="F24" s="149"/>
      <c r="G24" s="149"/>
      <c r="H24" s="149"/>
      <c r="I24" s="146">
        <v>0</v>
      </c>
      <c r="J24" s="25" t="s">
        <v>384</v>
      </c>
      <c r="K24" s="25" t="s">
        <v>384</v>
      </c>
    </row>
    <row r="25" spans="1:11">
      <c r="A25" s="239" t="s">
        <v>241</v>
      </c>
      <c r="B25" s="246"/>
      <c r="C25" s="246"/>
      <c r="D25" s="246"/>
      <c r="E25" s="246"/>
      <c r="F25" s="149"/>
      <c r="G25" s="149"/>
      <c r="H25" s="149"/>
      <c r="I25" s="146">
        <v>0</v>
      </c>
      <c r="J25" s="25" t="s">
        <v>384</v>
      </c>
      <c r="K25" s="25" t="s">
        <v>384</v>
      </c>
    </row>
    <row r="26" spans="1:11" ht="13.9">
      <c r="A26" s="247" t="s">
        <v>242</v>
      </c>
      <c r="B26" s="248"/>
      <c r="C26" s="248"/>
      <c r="D26" s="248"/>
      <c r="E26" s="249"/>
      <c r="F26" s="150"/>
      <c r="G26" s="150"/>
      <c r="H26" s="150"/>
      <c r="I26" s="147">
        <f>+I23+I24+I25</f>
        <v>-30248.199999999997</v>
      </c>
      <c r="J26" s="26" t="s">
        <v>384</v>
      </c>
      <c r="K26" s="26" t="s">
        <v>384</v>
      </c>
    </row>
    <row r="27" spans="1:11">
      <c r="A27" s="250" t="s">
        <v>243</v>
      </c>
      <c r="B27" s="250"/>
      <c r="C27" s="250"/>
      <c r="D27" s="250"/>
      <c r="E27" s="250"/>
      <c r="F27" s="148">
        <f>+F16+F26</f>
        <v>5225138.0199999958</v>
      </c>
      <c r="G27" s="148">
        <f>+G16+G26</f>
        <v>7.9875767230987549E-2</v>
      </c>
      <c r="H27" s="148">
        <f>+H16+H26</f>
        <v>-1528015.6600000113</v>
      </c>
      <c r="I27" s="148">
        <f>+I16+I26</f>
        <v>-2183581.1799999895</v>
      </c>
      <c r="J27" s="26">
        <f>(I27/F27)*100</f>
        <v>-41.789923474595433</v>
      </c>
      <c r="K27" s="26">
        <f>(I27/H27)*100</f>
        <v>142.90306291756022</v>
      </c>
    </row>
    <row r="28" spans="1:11">
      <c r="J28" s="78"/>
      <c r="K28" s="78"/>
    </row>
    <row r="29" spans="1:11">
      <c r="J29" s="78"/>
      <c r="K29" s="78"/>
    </row>
  </sheetData>
  <mergeCells count="22">
    <mergeCell ref="A24:E24"/>
    <mergeCell ref="A25:E25"/>
    <mergeCell ref="A26:E26"/>
    <mergeCell ref="A27:E27"/>
    <mergeCell ref="A18:E18"/>
    <mergeCell ref="A19:E19"/>
    <mergeCell ref="A20:E20"/>
    <mergeCell ref="A21:E21"/>
    <mergeCell ref="A22:E22"/>
    <mergeCell ref="A23:E23"/>
    <mergeCell ref="A16:E16"/>
    <mergeCell ref="A1:K1"/>
    <mergeCell ref="A3:K3"/>
    <mergeCell ref="A5:K5"/>
    <mergeCell ref="A7:E7"/>
    <mergeCell ref="A8:E8"/>
    <mergeCell ref="A9:E9"/>
    <mergeCell ref="A10:E10"/>
    <mergeCell ref="A11:E11"/>
    <mergeCell ref="A12:E12"/>
    <mergeCell ref="A13:E13"/>
    <mergeCell ref="A14:E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7A91-2F40-46F1-BD42-FC00C2280F5F}">
  <sheetPr>
    <pageSetUpPr fitToPage="1"/>
  </sheetPr>
  <dimension ref="A1:L61"/>
  <sheetViews>
    <sheetView topLeftCell="B1" zoomScaleNormal="100" workbookViewId="0">
      <pane ySplit="8" topLeftCell="A9" activePane="bottomLeft" state="frozen"/>
      <selection activeCell="B1" sqref="B1"/>
      <selection pane="bottomLeft" activeCell="B9" sqref="B9"/>
    </sheetView>
  </sheetViews>
  <sheetFormatPr defaultColWidth="8.875" defaultRowHeight="13.9"/>
  <cols>
    <col min="1" max="1" width="12.6875" style="3" bestFit="1" customWidth="1"/>
    <col min="2" max="2" width="46.5625" style="156" customWidth="1"/>
    <col min="3" max="3" width="16.6875" style="61" customWidth="1"/>
    <col min="4" max="4" width="16.6875" style="89" customWidth="1"/>
    <col min="5" max="6" width="16.6875" style="61" customWidth="1"/>
    <col min="7" max="8" width="14.6875" style="63" customWidth="1"/>
    <col min="9" max="9" width="16.5625" style="3" bestFit="1" customWidth="1"/>
    <col min="10" max="16384" width="8.875" style="3"/>
  </cols>
  <sheetData>
    <row r="1" spans="1:12" ht="17" customHeight="1">
      <c r="A1" s="256" t="s">
        <v>162</v>
      </c>
      <c r="B1" s="256"/>
      <c r="C1" s="256"/>
      <c r="D1" s="256"/>
      <c r="E1" s="256"/>
      <c r="F1" s="256"/>
      <c r="G1" s="256"/>
      <c r="H1" s="256"/>
    </row>
    <row r="2" spans="1:12" ht="17" customHeight="1">
      <c r="A2" s="51"/>
      <c r="B2" s="139"/>
      <c r="C2" s="51"/>
      <c r="D2" s="84"/>
      <c r="E2" s="51"/>
      <c r="F2" s="51"/>
      <c r="G2" s="51"/>
      <c r="H2" s="52"/>
    </row>
    <row r="3" spans="1:12" ht="17" customHeight="1">
      <c r="A3" s="256" t="s">
        <v>163</v>
      </c>
      <c r="B3" s="256"/>
      <c r="C3" s="256"/>
      <c r="D3" s="256"/>
      <c r="E3" s="256"/>
      <c r="F3" s="256"/>
      <c r="G3" s="256"/>
      <c r="H3" s="256"/>
    </row>
    <row r="4" spans="1:12" ht="17" customHeight="1">
      <c r="A4" s="51"/>
      <c r="B4" s="139"/>
      <c r="C4" s="51"/>
      <c r="D4" s="84"/>
      <c r="E4" s="51"/>
      <c r="F4" s="51"/>
      <c r="G4" s="51"/>
      <c r="H4" s="52"/>
    </row>
    <row r="5" spans="1:12" ht="17" customHeight="1">
      <c r="A5" s="256" t="s">
        <v>222</v>
      </c>
      <c r="B5" s="256"/>
      <c r="C5" s="256"/>
      <c r="D5" s="256"/>
      <c r="E5" s="256"/>
      <c r="F5" s="256"/>
      <c r="G5" s="256"/>
      <c r="H5" s="256"/>
    </row>
    <row r="6" spans="1:12" ht="15.6" customHeight="1">
      <c r="A6" s="4"/>
      <c r="B6" s="4"/>
      <c r="C6" s="4"/>
      <c r="D6" s="85"/>
      <c r="E6" s="4"/>
      <c r="F6" s="4"/>
      <c r="G6" s="4"/>
      <c r="H6" s="5"/>
    </row>
    <row r="7" spans="1:12" ht="40.5">
      <c r="A7" s="257" t="s">
        <v>164</v>
      </c>
      <c r="B7" s="258"/>
      <c r="C7" s="1" t="s">
        <v>380</v>
      </c>
      <c r="D7" s="86" t="s">
        <v>379</v>
      </c>
      <c r="E7" s="1" t="s">
        <v>378</v>
      </c>
      <c r="F7" s="1" t="s">
        <v>381</v>
      </c>
      <c r="G7" s="1" t="s">
        <v>165</v>
      </c>
      <c r="H7" s="7" t="s">
        <v>166</v>
      </c>
    </row>
    <row r="8" spans="1:12" ht="15.6" customHeight="1">
      <c r="A8" s="254">
        <v>1</v>
      </c>
      <c r="B8" s="255"/>
      <c r="C8" s="2">
        <v>2</v>
      </c>
      <c r="D8" s="87">
        <v>3</v>
      </c>
      <c r="E8" s="2">
        <v>4.3333333333333304</v>
      </c>
      <c r="F8" s="2">
        <v>5.0833333333333304</v>
      </c>
      <c r="G8" s="2">
        <v>6</v>
      </c>
      <c r="H8" s="8">
        <v>7</v>
      </c>
    </row>
    <row r="9" spans="1:12" ht="15.6" customHeight="1">
      <c r="A9" s="10"/>
      <c r="B9" s="11"/>
      <c r="C9" s="12" t="s">
        <v>221</v>
      </c>
      <c r="D9" s="12" t="s">
        <v>221</v>
      </c>
      <c r="E9" s="12" t="s">
        <v>221</v>
      </c>
      <c r="F9" s="12" t="s">
        <v>221</v>
      </c>
      <c r="G9" s="12"/>
      <c r="H9" s="13"/>
    </row>
    <row r="10" spans="1:12" ht="15.6" customHeight="1">
      <c r="A10" s="79"/>
      <c r="B10" s="80" t="s">
        <v>168</v>
      </c>
      <c r="C10" s="81" cm="1">
        <f t="array" ref="C10">SUMPRODUCT((LEN($A12:$A972)=1)*(C12:C972))</f>
        <v>66905394.289999999</v>
      </c>
      <c r="D10" s="88">
        <v>84243778.793284088</v>
      </c>
      <c r="E10" s="81" cm="1">
        <f t="array" ref="E10">SUMPRODUCT((LEN($A12:$A972)=1)*(E12:E972))</f>
        <v>72820621.890000001</v>
      </c>
      <c r="F10" s="81" cm="1">
        <f t="array" ref="F10">SUMPRODUCT((LEN($A12:$A972)=1)*(F12:F972))</f>
        <v>75244593.720000014</v>
      </c>
      <c r="G10" s="82">
        <f>IFERROR(F10/C10*100,"")</f>
        <v>112.46416603398812</v>
      </c>
      <c r="H10" s="83">
        <f>IFERROR(F10/E10*100,"")</f>
        <v>103.32868872455055</v>
      </c>
      <c r="J10" s="153"/>
      <c r="K10" s="153"/>
    </row>
    <row r="11" spans="1:12" ht="13.9" hidden="1" customHeight="1">
      <c r="A11" s="3" t="s">
        <v>0</v>
      </c>
      <c r="B11" s="156" t="s">
        <v>1</v>
      </c>
      <c r="C11" s="61" t="s">
        <v>4</v>
      </c>
      <c r="D11" s="89" t="s">
        <v>2</v>
      </c>
      <c r="E11" s="61" t="s">
        <v>158</v>
      </c>
      <c r="F11" s="61" t="s">
        <v>3</v>
      </c>
      <c r="G11" s="63" t="s">
        <v>159</v>
      </c>
      <c r="H11" s="63" t="s">
        <v>160</v>
      </c>
      <c r="I11" s="3" t="s">
        <v>406</v>
      </c>
      <c r="J11" s="153" t="s">
        <v>407</v>
      </c>
      <c r="K11" s="153" t="s">
        <v>408</v>
      </c>
    </row>
    <row r="12" spans="1:12">
      <c r="A12" s="3" t="s">
        <v>169</v>
      </c>
      <c r="B12" s="156" t="s">
        <v>170</v>
      </c>
      <c r="C12" s="59">
        <v>66902281.729999997</v>
      </c>
      <c r="D12" s="90">
        <v>84243778.793284088</v>
      </c>
      <c r="E12" s="59">
        <v>72820621.890000001</v>
      </c>
      <c r="F12" s="59">
        <v>75065812.930000007</v>
      </c>
      <c r="G12" s="60">
        <v>112.20217156859593</v>
      </c>
      <c r="H12" s="60">
        <v>103.08318026093144</v>
      </c>
      <c r="J12" s="153"/>
      <c r="K12" s="153"/>
    </row>
    <row r="13" spans="1:12">
      <c r="A13" s="3" t="s">
        <v>171</v>
      </c>
      <c r="B13" s="156" t="s">
        <v>172</v>
      </c>
      <c r="C13" s="59">
        <v>25585029.050000001</v>
      </c>
      <c r="D13" s="91">
        <v>9508877.7675225902</v>
      </c>
      <c r="E13" s="92">
        <v>12476980.74</v>
      </c>
      <c r="F13" s="59">
        <v>13388031.880000001</v>
      </c>
      <c r="G13" s="60">
        <v>52.32760085531347</v>
      </c>
      <c r="H13" s="60">
        <v>107.30185578534443</v>
      </c>
      <c r="J13" s="153"/>
      <c r="K13" s="153"/>
    </row>
    <row r="14" spans="1:12">
      <c r="A14" s="3" t="s">
        <v>173</v>
      </c>
      <c r="B14" s="156" t="s">
        <v>174</v>
      </c>
      <c r="C14" s="59">
        <v>14744121.98</v>
      </c>
      <c r="D14" s="93"/>
      <c r="E14" s="94"/>
      <c r="F14" s="59">
        <v>4309229.93</v>
      </c>
      <c r="G14" s="60">
        <v>29.226765322786619</v>
      </c>
      <c r="H14" s="60">
        <v>110.63005186875982</v>
      </c>
      <c r="J14" s="153"/>
      <c r="K14" s="153"/>
      <c r="L14" s="90"/>
    </row>
    <row r="15" spans="1:12">
      <c r="A15" s="3" t="s">
        <v>175</v>
      </c>
      <c r="B15" s="156" t="s">
        <v>176</v>
      </c>
      <c r="C15" s="59">
        <v>87813.8</v>
      </c>
      <c r="D15" s="93"/>
      <c r="E15" s="94"/>
      <c r="F15" s="59">
        <v>249273.62</v>
      </c>
      <c r="G15" s="60">
        <v>283.86611216004775</v>
      </c>
      <c r="H15" s="60"/>
      <c r="J15" s="153"/>
      <c r="K15" s="153"/>
    </row>
    <row r="16" spans="1:12">
      <c r="A16" s="3" t="s">
        <v>177</v>
      </c>
      <c r="B16" s="156" t="s">
        <v>178</v>
      </c>
      <c r="C16" s="59">
        <v>5750863.0999999996</v>
      </c>
      <c r="D16" s="93"/>
      <c r="E16" s="94"/>
      <c r="F16" s="59">
        <v>4059956.31</v>
      </c>
      <c r="G16" s="60">
        <v>70.597338858579334</v>
      </c>
      <c r="H16" s="60"/>
      <c r="J16" s="153"/>
      <c r="K16" s="153"/>
    </row>
    <row r="17" spans="1:11" ht="27.75">
      <c r="A17" s="3" t="s">
        <v>338</v>
      </c>
      <c r="B17" s="156" t="s">
        <v>339</v>
      </c>
      <c r="C17" s="59">
        <v>0</v>
      </c>
      <c r="D17" s="93"/>
      <c r="E17" s="94"/>
      <c r="F17" s="59">
        <v>10000</v>
      </c>
      <c r="G17" s="60" t="s">
        <v>161</v>
      </c>
      <c r="H17" s="60"/>
      <c r="J17" s="153"/>
      <c r="K17" s="153"/>
    </row>
    <row r="18" spans="1:11" ht="27.75">
      <c r="A18" s="3" t="s">
        <v>340</v>
      </c>
      <c r="B18" s="156" t="s">
        <v>341</v>
      </c>
      <c r="C18" s="59">
        <v>0</v>
      </c>
      <c r="D18" s="93"/>
      <c r="E18" s="94"/>
      <c r="F18" s="59">
        <v>10000</v>
      </c>
      <c r="G18" s="60" t="s">
        <v>161</v>
      </c>
      <c r="H18" s="60"/>
      <c r="J18" s="153"/>
      <c r="K18" s="153"/>
    </row>
    <row r="19" spans="1:11" ht="27.75">
      <c r="A19" s="3" t="s">
        <v>285</v>
      </c>
      <c r="B19" s="156" t="s">
        <v>286</v>
      </c>
      <c r="C19" s="59">
        <v>23692.84</v>
      </c>
      <c r="D19" s="93"/>
      <c r="E19" s="94"/>
      <c r="F19" s="59">
        <v>100</v>
      </c>
      <c r="G19" s="60">
        <v>0.4220684392415599</v>
      </c>
      <c r="H19" s="60"/>
      <c r="J19" s="153"/>
      <c r="K19" s="153"/>
    </row>
    <row r="20" spans="1:11" ht="27.75">
      <c r="A20" s="3" t="s">
        <v>287</v>
      </c>
      <c r="B20" s="156" t="s">
        <v>288</v>
      </c>
      <c r="C20" s="59">
        <v>23692.84</v>
      </c>
      <c r="D20" s="93"/>
      <c r="E20" s="94"/>
      <c r="F20" s="59">
        <v>100</v>
      </c>
      <c r="G20" s="60">
        <v>0.4220684392415599</v>
      </c>
      <c r="H20" s="60"/>
      <c r="J20" s="153"/>
      <c r="K20" s="153"/>
    </row>
    <row r="21" spans="1:11">
      <c r="A21" s="3" t="s">
        <v>179</v>
      </c>
      <c r="B21" s="156" t="s">
        <v>51</v>
      </c>
      <c r="C21" s="59">
        <v>10811908.619999999</v>
      </c>
      <c r="D21" s="93"/>
      <c r="E21" s="94"/>
      <c r="F21" s="59">
        <v>9068701.9499999993</v>
      </c>
      <c r="G21" s="60">
        <v>83.876975552906586</v>
      </c>
      <c r="H21" s="60"/>
      <c r="J21" s="153"/>
      <c r="K21" s="153"/>
    </row>
    <row r="22" spans="1:11" ht="27.75">
      <c r="A22" s="3" t="s">
        <v>180</v>
      </c>
      <c r="B22" s="156" t="s">
        <v>52</v>
      </c>
      <c r="C22" s="59">
        <v>7311405.7000000002</v>
      </c>
      <c r="D22" s="93"/>
      <c r="E22" s="94"/>
      <c r="F22" s="59">
        <v>7459991.6399999997</v>
      </c>
      <c r="G22" s="60">
        <v>102.0322486002931</v>
      </c>
      <c r="H22" s="60"/>
      <c r="J22" s="153"/>
      <c r="K22" s="153"/>
    </row>
    <row r="23" spans="1:11" ht="27.75">
      <c r="A23" s="3" t="s">
        <v>181</v>
      </c>
      <c r="B23" s="156" t="s">
        <v>182</v>
      </c>
      <c r="C23" s="59">
        <v>3500502.92</v>
      </c>
      <c r="D23" s="93"/>
      <c r="E23" s="94"/>
      <c r="F23" s="59">
        <v>1608710.31</v>
      </c>
      <c r="G23" s="60">
        <v>45.956548152229509</v>
      </c>
      <c r="H23" s="60"/>
      <c r="J23" s="153"/>
      <c r="K23" s="153"/>
    </row>
    <row r="24" spans="1:11">
      <c r="A24" s="3" t="s">
        <v>183</v>
      </c>
      <c r="B24" s="156" t="s">
        <v>184</v>
      </c>
      <c r="C24" s="59">
        <v>5971.84</v>
      </c>
      <c r="D24" s="90">
        <v>0</v>
      </c>
      <c r="E24" s="59">
        <v>0</v>
      </c>
      <c r="F24" s="59">
        <v>2492.87</v>
      </c>
      <c r="G24" s="60">
        <v>41.743750669810311</v>
      </c>
      <c r="H24" s="60" t="s">
        <v>161</v>
      </c>
      <c r="J24" s="153"/>
      <c r="K24" s="153"/>
    </row>
    <row r="25" spans="1:11">
      <c r="A25" s="3" t="s">
        <v>185</v>
      </c>
      <c r="B25" s="156" t="s">
        <v>186</v>
      </c>
      <c r="C25" s="59">
        <v>5971.84</v>
      </c>
      <c r="D25" s="93"/>
      <c r="E25" s="94"/>
      <c r="F25" s="59">
        <v>2492.87</v>
      </c>
      <c r="G25" s="60">
        <v>41.743750669810311</v>
      </c>
      <c r="H25" s="60" t="s">
        <v>161</v>
      </c>
      <c r="J25" s="153"/>
      <c r="K25" s="153"/>
    </row>
    <row r="26" spans="1:11">
      <c r="A26" s="3" t="s">
        <v>359</v>
      </c>
      <c r="B26" s="156" t="s">
        <v>360</v>
      </c>
      <c r="C26" s="59">
        <v>134.43</v>
      </c>
      <c r="D26" s="93"/>
      <c r="E26" s="93"/>
      <c r="F26" s="59">
        <v>145.78</v>
      </c>
      <c r="G26" s="60">
        <v>108.4430558655062</v>
      </c>
      <c r="H26" s="60" t="s">
        <v>161</v>
      </c>
      <c r="J26" s="153"/>
      <c r="K26" s="153"/>
    </row>
    <row r="27" spans="1:11">
      <c r="A27" s="3" t="s">
        <v>342</v>
      </c>
      <c r="B27" s="156" t="s">
        <v>343</v>
      </c>
      <c r="C27" s="59">
        <v>0</v>
      </c>
      <c r="D27" s="93"/>
      <c r="E27" s="94"/>
      <c r="F27" s="59">
        <v>1605.66</v>
      </c>
      <c r="G27" s="60" t="s">
        <v>161</v>
      </c>
      <c r="H27" s="60" t="s">
        <v>161</v>
      </c>
      <c r="J27" s="153"/>
      <c r="K27" s="153"/>
    </row>
    <row r="28" spans="1:11" ht="27.75">
      <c r="A28" s="3" t="s">
        <v>187</v>
      </c>
      <c r="B28" s="156" t="s">
        <v>188</v>
      </c>
      <c r="C28" s="59">
        <v>5837.41</v>
      </c>
      <c r="D28" s="93"/>
      <c r="E28" s="94"/>
      <c r="F28" s="59">
        <v>741.43</v>
      </c>
      <c r="G28" s="60">
        <v>12.701352140761058</v>
      </c>
      <c r="H28" s="60" t="s">
        <v>161</v>
      </c>
      <c r="J28" s="153"/>
      <c r="K28" s="153"/>
    </row>
    <row r="29" spans="1:11" ht="27.75">
      <c r="A29" s="3" t="s">
        <v>189</v>
      </c>
      <c r="B29" s="156" t="s">
        <v>190</v>
      </c>
      <c r="C29" s="59">
        <v>23155.32</v>
      </c>
      <c r="D29" s="90">
        <v>0</v>
      </c>
      <c r="E29" s="59">
        <v>0</v>
      </c>
      <c r="F29" s="59">
        <v>27300.67</v>
      </c>
      <c r="G29" s="60">
        <v>117.90236541753687</v>
      </c>
      <c r="H29" s="60" t="s">
        <v>161</v>
      </c>
      <c r="J29" s="153"/>
      <c r="K29" s="153"/>
    </row>
    <row r="30" spans="1:11">
      <c r="A30" s="3" t="s">
        <v>191</v>
      </c>
      <c r="B30" s="156" t="s">
        <v>192</v>
      </c>
      <c r="C30" s="59">
        <v>23155.32</v>
      </c>
      <c r="D30" s="93"/>
      <c r="E30" s="94"/>
      <c r="F30" s="59">
        <v>27300.67</v>
      </c>
      <c r="G30" s="60">
        <v>117.90236541753687</v>
      </c>
      <c r="H30" s="60" t="s">
        <v>161</v>
      </c>
      <c r="J30" s="153"/>
      <c r="K30" s="153"/>
    </row>
    <row r="31" spans="1:11">
      <c r="A31" s="3" t="s">
        <v>193</v>
      </c>
      <c r="B31" s="156" t="s">
        <v>194</v>
      </c>
      <c r="C31" s="59">
        <v>23155.32</v>
      </c>
      <c r="D31" s="93"/>
      <c r="E31" s="94"/>
      <c r="F31" s="59">
        <v>27300.67</v>
      </c>
      <c r="G31" s="60">
        <v>117.90236541753687</v>
      </c>
      <c r="H31" s="60" t="s">
        <v>161</v>
      </c>
      <c r="J31" s="153"/>
      <c r="K31" s="153"/>
    </row>
    <row r="32" spans="1:11" ht="27.75">
      <c r="A32" s="3" t="s">
        <v>195</v>
      </c>
      <c r="B32" s="156" t="s">
        <v>196</v>
      </c>
      <c r="C32" s="59">
        <v>3780400.91</v>
      </c>
      <c r="D32" s="90">
        <v>2494952.0257614977</v>
      </c>
      <c r="E32" s="59">
        <v>3120712.67</v>
      </c>
      <c r="F32" s="59">
        <v>4086914.24</v>
      </c>
      <c r="G32" s="60">
        <v>108.10795831704527</v>
      </c>
      <c r="H32" s="60">
        <v>130.96092694749754</v>
      </c>
      <c r="J32" s="153"/>
      <c r="K32" s="153"/>
    </row>
    <row r="33" spans="1:11">
      <c r="A33" s="3" t="s">
        <v>197</v>
      </c>
      <c r="B33" s="156" t="s">
        <v>198</v>
      </c>
      <c r="C33" s="59">
        <v>2732365.77</v>
      </c>
      <c r="D33" s="93"/>
      <c r="E33" s="94"/>
      <c r="F33" s="59">
        <v>3850317.99</v>
      </c>
      <c r="G33" s="60">
        <v>140.91517439848474</v>
      </c>
      <c r="H33" s="60"/>
      <c r="J33" s="153"/>
      <c r="K33" s="153"/>
    </row>
    <row r="34" spans="1:11">
      <c r="A34" s="3" t="s">
        <v>344</v>
      </c>
      <c r="B34" s="156" t="s">
        <v>345</v>
      </c>
      <c r="C34" s="59">
        <v>0</v>
      </c>
      <c r="D34" s="93"/>
      <c r="E34" s="94"/>
      <c r="F34" s="59">
        <v>300.83999999999997</v>
      </c>
      <c r="G34" s="60" t="s">
        <v>161</v>
      </c>
      <c r="H34" s="60" t="s">
        <v>161</v>
      </c>
      <c r="J34" s="153"/>
      <c r="K34" s="153"/>
    </row>
    <row r="35" spans="1:11">
      <c r="A35" s="3" t="s">
        <v>199</v>
      </c>
      <c r="B35" s="156" t="s">
        <v>200</v>
      </c>
      <c r="C35" s="59">
        <v>2732365.77</v>
      </c>
      <c r="D35" s="93"/>
      <c r="E35" s="94"/>
      <c r="F35" s="59">
        <v>3850017.15</v>
      </c>
      <c r="G35" s="60">
        <v>140.90416415954442</v>
      </c>
      <c r="H35" s="60"/>
      <c r="J35" s="153"/>
      <c r="K35" s="153"/>
    </row>
    <row r="36" spans="1:11" ht="27.75">
      <c r="A36" s="3" t="s">
        <v>201</v>
      </c>
      <c r="B36" s="156" t="s">
        <v>202</v>
      </c>
      <c r="C36" s="59">
        <v>1048035.14</v>
      </c>
      <c r="D36" s="93"/>
      <c r="E36" s="94"/>
      <c r="F36" s="59">
        <v>236596.25</v>
      </c>
      <c r="G36" s="60">
        <v>22.575221094208729</v>
      </c>
      <c r="H36" s="60"/>
      <c r="J36" s="153"/>
      <c r="K36" s="153"/>
    </row>
    <row r="37" spans="1:11">
      <c r="A37" s="3" t="s">
        <v>203</v>
      </c>
      <c r="B37" s="156" t="s">
        <v>57</v>
      </c>
      <c r="C37" s="59">
        <v>1034422.39</v>
      </c>
      <c r="D37" s="93"/>
      <c r="E37" s="94"/>
      <c r="F37" s="59">
        <v>203588.26</v>
      </c>
      <c r="G37" s="60">
        <v>19.681346997912527</v>
      </c>
      <c r="H37" s="60"/>
      <c r="J37" s="153"/>
      <c r="K37" s="153"/>
    </row>
    <row r="38" spans="1:11">
      <c r="A38" s="3" t="s">
        <v>354</v>
      </c>
      <c r="B38" s="156" t="s">
        <v>355</v>
      </c>
      <c r="C38" s="59">
        <v>13612.75</v>
      </c>
      <c r="D38" s="93"/>
      <c r="E38" s="94"/>
      <c r="F38" s="59">
        <v>33007.99</v>
      </c>
      <c r="G38" s="60">
        <v>242.47848524361353</v>
      </c>
      <c r="H38" s="60" t="s">
        <v>161</v>
      </c>
      <c r="J38" s="153"/>
      <c r="K38" s="153"/>
    </row>
    <row r="39" spans="1:11" ht="27.75">
      <c r="A39" s="3" t="s">
        <v>204</v>
      </c>
      <c r="B39" s="156" t="s">
        <v>205</v>
      </c>
      <c r="C39" s="59">
        <v>37471443.859999999</v>
      </c>
      <c r="D39" s="90">
        <v>72239949</v>
      </c>
      <c r="E39" s="59">
        <v>57222928.479999997</v>
      </c>
      <c r="F39" s="59">
        <v>57531950.380000003</v>
      </c>
      <c r="G39" s="60">
        <v>153.53545114234092</v>
      </c>
      <c r="H39" s="60">
        <v>100.54003160657534</v>
      </c>
      <c r="J39" s="153"/>
      <c r="K39" s="153"/>
    </row>
    <row r="40" spans="1:11" ht="27.75">
      <c r="A40" s="3" t="s">
        <v>206</v>
      </c>
      <c r="B40" s="156" t="s">
        <v>207</v>
      </c>
      <c r="C40" s="59">
        <v>37471443.859999999</v>
      </c>
      <c r="D40" s="93"/>
      <c r="E40" s="94"/>
      <c r="F40" s="59">
        <v>57531950.380000003</v>
      </c>
      <c r="G40" s="60">
        <v>153.53545114234092</v>
      </c>
      <c r="H40" s="60"/>
      <c r="J40" s="153"/>
      <c r="K40" s="153"/>
    </row>
    <row r="41" spans="1:11" ht="27.75">
      <c r="A41" s="3" t="s">
        <v>208</v>
      </c>
      <c r="B41" s="156" t="s">
        <v>209</v>
      </c>
      <c r="C41" s="59">
        <v>36417721.659999996</v>
      </c>
      <c r="D41" s="93"/>
      <c r="E41" s="94"/>
      <c r="F41" s="59">
        <v>57477398.039999999</v>
      </c>
      <c r="G41" s="60">
        <v>157.82809967250435</v>
      </c>
      <c r="H41" s="60"/>
      <c r="J41" s="153"/>
      <c r="K41" s="153"/>
    </row>
    <row r="42" spans="1:11" ht="27.75">
      <c r="A42" s="3" t="s">
        <v>289</v>
      </c>
      <c r="B42" s="156" t="s">
        <v>290</v>
      </c>
      <c r="C42" s="59">
        <v>1053722.2</v>
      </c>
      <c r="D42" s="93"/>
      <c r="E42" s="94"/>
      <c r="F42" s="59">
        <v>54552.34</v>
      </c>
      <c r="G42" s="60">
        <v>5.1771083498098456</v>
      </c>
      <c r="H42" s="60"/>
      <c r="J42" s="153"/>
      <c r="K42" s="153"/>
    </row>
    <row r="43" spans="1:11">
      <c r="A43" s="3" t="s">
        <v>346</v>
      </c>
      <c r="B43" s="156" t="s">
        <v>347</v>
      </c>
      <c r="C43" s="59">
        <v>36280.75</v>
      </c>
      <c r="D43" s="90">
        <v>0</v>
      </c>
      <c r="E43" s="59">
        <v>0</v>
      </c>
      <c r="F43" s="59">
        <v>29122.89</v>
      </c>
      <c r="G43" s="60">
        <v>80.270915016916675</v>
      </c>
      <c r="H43" s="60" t="s">
        <v>161</v>
      </c>
      <c r="J43" s="153"/>
      <c r="K43" s="153"/>
    </row>
    <row r="44" spans="1:11">
      <c r="A44" s="3" t="s">
        <v>348</v>
      </c>
      <c r="B44" s="156" t="s">
        <v>349</v>
      </c>
      <c r="C44" s="59">
        <v>0</v>
      </c>
      <c r="D44" s="93"/>
      <c r="E44" s="94"/>
      <c r="F44" s="59">
        <v>1681.45</v>
      </c>
      <c r="G44" s="60" t="s">
        <v>161</v>
      </c>
      <c r="H44" s="60" t="s">
        <v>161</v>
      </c>
      <c r="J44" s="153"/>
      <c r="K44" s="153"/>
    </row>
    <row r="45" spans="1:11">
      <c r="A45" s="3" t="s">
        <v>350</v>
      </c>
      <c r="B45" s="156" t="s">
        <v>351</v>
      </c>
      <c r="C45" s="59">
        <v>0</v>
      </c>
      <c r="D45" s="93"/>
      <c r="E45" s="94"/>
      <c r="F45" s="59">
        <v>1681.45</v>
      </c>
      <c r="G45" s="60" t="s">
        <v>161</v>
      </c>
      <c r="H45" s="60" t="s">
        <v>161</v>
      </c>
      <c r="J45" s="153"/>
      <c r="K45" s="153"/>
    </row>
    <row r="46" spans="1:11">
      <c r="A46" s="3" t="s">
        <v>356</v>
      </c>
      <c r="B46" s="156" t="s">
        <v>357</v>
      </c>
      <c r="C46" s="59">
        <v>36280.75</v>
      </c>
      <c r="D46" s="93"/>
      <c r="E46" s="94"/>
      <c r="F46" s="59">
        <v>27441.439999999999</v>
      </c>
      <c r="G46" s="60">
        <v>75.63636363636364</v>
      </c>
      <c r="H46" s="60" t="s">
        <v>161</v>
      </c>
      <c r="J46" s="153"/>
      <c r="K46" s="153"/>
    </row>
    <row r="47" spans="1:11">
      <c r="A47" s="3" t="s">
        <v>358</v>
      </c>
      <c r="B47" s="156" t="s">
        <v>357</v>
      </c>
      <c r="C47" s="59">
        <v>36280.75</v>
      </c>
      <c r="D47" s="93"/>
      <c r="E47" s="94"/>
      <c r="F47" s="59">
        <v>27441.439999999999</v>
      </c>
      <c r="G47" s="60">
        <v>75.63636363636364</v>
      </c>
      <c r="H47" s="60" t="s">
        <v>161</v>
      </c>
      <c r="J47" s="153"/>
      <c r="K47" s="153"/>
    </row>
    <row r="48" spans="1:11">
      <c r="A48" s="3" t="s">
        <v>210</v>
      </c>
      <c r="B48" s="156" t="s">
        <v>211</v>
      </c>
      <c r="C48" s="59">
        <v>3112.56</v>
      </c>
      <c r="D48" s="90">
        <v>0</v>
      </c>
      <c r="E48" s="59">
        <v>0</v>
      </c>
      <c r="F48" s="59">
        <v>128231.01</v>
      </c>
      <c r="G48" s="60">
        <v>4119.7923895442973</v>
      </c>
      <c r="H48" s="60" t="s">
        <v>161</v>
      </c>
      <c r="J48" s="153"/>
      <c r="K48" s="153"/>
    </row>
    <row r="49" spans="1:11">
      <c r="A49" s="3" t="s">
        <v>212</v>
      </c>
      <c r="B49" s="156" t="s">
        <v>213</v>
      </c>
      <c r="C49" s="59">
        <v>3112.56</v>
      </c>
      <c r="D49" s="90">
        <v>0</v>
      </c>
      <c r="E49" s="59">
        <v>0</v>
      </c>
      <c r="F49" s="59">
        <v>128231.01</v>
      </c>
      <c r="G49" s="60">
        <v>4119.7923895442973</v>
      </c>
      <c r="H49" s="60" t="s">
        <v>161</v>
      </c>
      <c r="J49" s="153"/>
      <c r="K49" s="153"/>
    </row>
    <row r="50" spans="1:11">
      <c r="A50" s="3" t="s">
        <v>214</v>
      </c>
      <c r="B50" s="156" t="s">
        <v>215</v>
      </c>
      <c r="C50" s="59">
        <v>1642.55</v>
      </c>
      <c r="D50" s="93"/>
      <c r="E50" s="94"/>
      <c r="F50" s="59">
        <v>865.52</v>
      </c>
      <c r="G50" s="60">
        <v>52.69367751362212</v>
      </c>
      <c r="H50" s="60" t="s">
        <v>161</v>
      </c>
      <c r="J50" s="153"/>
      <c r="K50" s="153"/>
    </row>
    <row r="51" spans="1:11">
      <c r="A51" s="3" t="s">
        <v>216</v>
      </c>
      <c r="B51" s="156" t="s">
        <v>217</v>
      </c>
      <c r="C51" s="59">
        <v>1642.55</v>
      </c>
      <c r="D51" s="93"/>
      <c r="E51" s="94"/>
      <c r="F51" s="59">
        <v>865.52</v>
      </c>
      <c r="G51" s="60">
        <v>52.69367751362212</v>
      </c>
      <c r="H51" s="60" t="s">
        <v>161</v>
      </c>
      <c r="J51" s="153"/>
      <c r="K51" s="153"/>
    </row>
    <row r="52" spans="1:11">
      <c r="A52" s="3" t="s">
        <v>218</v>
      </c>
      <c r="B52" s="156" t="s">
        <v>219</v>
      </c>
      <c r="C52" s="59">
        <v>40</v>
      </c>
      <c r="D52" s="93"/>
      <c r="E52" s="94"/>
      <c r="F52" s="59">
        <v>126865.49</v>
      </c>
      <c r="G52" s="60">
        <v>317163.72500000003</v>
      </c>
      <c r="H52" s="60" t="s">
        <v>161</v>
      </c>
      <c r="J52" s="153"/>
      <c r="K52" s="153"/>
    </row>
    <row r="53" spans="1:11">
      <c r="A53" s="3" t="s">
        <v>220</v>
      </c>
      <c r="B53" s="156" t="s">
        <v>65</v>
      </c>
      <c r="C53" s="59">
        <v>40</v>
      </c>
      <c r="D53" s="93"/>
      <c r="E53" s="94"/>
      <c r="F53" s="59">
        <v>665.49</v>
      </c>
      <c r="G53" s="60">
        <v>1663.7250000000001</v>
      </c>
      <c r="H53" s="60" t="s">
        <v>161</v>
      </c>
      <c r="J53" s="153"/>
      <c r="K53" s="153"/>
    </row>
    <row r="54" spans="1:11">
      <c r="A54" s="3" t="s">
        <v>352</v>
      </c>
      <c r="B54" s="156" t="s">
        <v>68</v>
      </c>
      <c r="C54" s="59">
        <v>0</v>
      </c>
      <c r="D54" s="93"/>
      <c r="E54" s="94"/>
      <c r="F54" s="59">
        <v>200</v>
      </c>
      <c r="G54" s="60" t="s">
        <v>161</v>
      </c>
      <c r="H54" s="60" t="s">
        <v>161</v>
      </c>
      <c r="J54" s="153"/>
      <c r="K54" s="153"/>
    </row>
    <row r="55" spans="1:11">
      <c r="A55" s="3" t="s">
        <v>353</v>
      </c>
      <c r="B55" s="156" t="s">
        <v>69</v>
      </c>
      <c r="C55" s="59">
        <v>0</v>
      </c>
      <c r="D55" s="93"/>
      <c r="E55" s="94"/>
      <c r="F55" s="59">
        <v>126000</v>
      </c>
      <c r="G55" s="60" t="s">
        <v>161</v>
      </c>
      <c r="H55" s="60" t="s">
        <v>161</v>
      </c>
      <c r="J55" s="153"/>
      <c r="K55" s="153"/>
    </row>
    <row r="56" spans="1:11">
      <c r="A56" s="3" t="s">
        <v>291</v>
      </c>
      <c r="B56" s="156" t="s">
        <v>292</v>
      </c>
      <c r="C56" s="59">
        <v>1430.01</v>
      </c>
      <c r="D56" s="93"/>
      <c r="E56" s="94"/>
      <c r="F56" s="59">
        <v>500</v>
      </c>
      <c r="G56" s="60">
        <v>34.964790456010796</v>
      </c>
      <c r="H56" s="60" t="s">
        <v>161</v>
      </c>
      <c r="J56" s="153"/>
      <c r="K56" s="153"/>
    </row>
    <row r="57" spans="1:11">
      <c r="A57" s="3" t="s">
        <v>293</v>
      </c>
      <c r="B57" s="156" t="s">
        <v>72</v>
      </c>
      <c r="C57" s="59">
        <v>1430.01</v>
      </c>
      <c r="D57" s="93"/>
      <c r="E57" s="94"/>
      <c r="F57" s="59">
        <v>500</v>
      </c>
      <c r="G57" s="60">
        <v>34.964790456010796</v>
      </c>
      <c r="H57" s="60" t="s">
        <v>161</v>
      </c>
      <c r="J57" s="153"/>
      <c r="K57" s="153"/>
    </row>
    <row r="58" spans="1:11">
      <c r="A58" s="3" t="s">
        <v>244</v>
      </c>
      <c r="B58" s="156" t="s">
        <v>361</v>
      </c>
      <c r="C58" s="59">
        <v>0</v>
      </c>
      <c r="D58" s="90">
        <v>0</v>
      </c>
      <c r="E58" s="59">
        <v>0</v>
      </c>
      <c r="F58" s="59">
        <v>50549.78</v>
      </c>
      <c r="G58" s="60" t="s">
        <v>161</v>
      </c>
      <c r="H58" s="60" t="s">
        <v>161</v>
      </c>
      <c r="J58" s="153"/>
      <c r="K58" s="153"/>
    </row>
    <row r="59" spans="1:11">
      <c r="A59" s="3" t="s">
        <v>362</v>
      </c>
      <c r="B59" s="156" t="s">
        <v>363</v>
      </c>
      <c r="C59" s="59">
        <v>0</v>
      </c>
      <c r="D59" s="90">
        <v>0</v>
      </c>
      <c r="E59" s="59">
        <v>0</v>
      </c>
      <c r="F59" s="59">
        <v>50549.78</v>
      </c>
      <c r="G59" s="60" t="s">
        <v>161</v>
      </c>
      <c r="H59" s="60" t="s">
        <v>161</v>
      </c>
      <c r="J59" s="153"/>
      <c r="K59" s="153"/>
    </row>
    <row r="60" spans="1:11">
      <c r="A60" s="3" t="s">
        <v>364</v>
      </c>
      <c r="B60" s="156" t="s">
        <v>365</v>
      </c>
      <c r="C60" s="59">
        <v>0</v>
      </c>
      <c r="D60" s="93"/>
      <c r="E60" s="94"/>
      <c r="F60" s="59">
        <v>50549.78</v>
      </c>
      <c r="G60" s="60" t="s">
        <v>161</v>
      </c>
      <c r="H60" s="60" t="s">
        <v>161</v>
      </c>
      <c r="J60" s="153"/>
      <c r="K60" s="153"/>
    </row>
    <row r="61" spans="1:11">
      <c r="A61" s="3" t="s">
        <v>366</v>
      </c>
      <c r="B61" s="156" t="s">
        <v>367</v>
      </c>
      <c r="C61" s="59">
        <v>0</v>
      </c>
      <c r="D61" s="93"/>
      <c r="E61" s="94"/>
      <c r="F61" s="59">
        <v>50549.78</v>
      </c>
      <c r="G61" s="60" t="s">
        <v>161</v>
      </c>
      <c r="H61" s="60" t="s">
        <v>161</v>
      </c>
      <c r="J61" s="153"/>
      <c r="K61" s="153"/>
    </row>
  </sheetData>
  <mergeCells count="5">
    <mergeCell ref="A8:B8"/>
    <mergeCell ref="A1:H1"/>
    <mergeCell ref="A3:H3"/>
    <mergeCell ref="A5:H5"/>
    <mergeCell ref="A7:B7"/>
  </mergeCells>
  <phoneticPr fontId="3" type="noConversion"/>
  <conditionalFormatting sqref="A12:A1021">
    <cfRule type="expression" dxfId="101" priority="4">
      <formula>LEN($A12)=4</formula>
    </cfRule>
    <cfRule type="expression" dxfId="100" priority="5">
      <formula>LEN($A12)=3</formula>
    </cfRule>
    <cfRule type="expression" dxfId="99" priority="6">
      <formula>LEN($A12)=2</formula>
    </cfRule>
    <cfRule type="expression" dxfId="98" priority="7">
      <formula>LEN($A12)=1</formula>
    </cfRule>
  </conditionalFormatting>
  <conditionalFormatting sqref="A12:H1021">
    <cfRule type="expression" dxfId="97" priority="8">
      <formula>LEN($A12)=3</formula>
    </cfRule>
    <cfRule type="expression" dxfId="96" priority="9">
      <formula>LEN($A12)=2</formula>
    </cfRule>
    <cfRule type="expression" dxfId="95" priority="10">
      <formula>LEN($A12)=1</formula>
    </cfRule>
  </conditionalFormatting>
  <conditionalFormatting sqref="L14">
    <cfRule type="expression" dxfId="94" priority="1">
      <formula>LEN($A14)=3</formula>
    </cfRule>
    <cfRule type="expression" dxfId="93" priority="2">
      <formula>LEN($A14)=2</formula>
    </cfRule>
    <cfRule type="expression" dxfId="92" priority="3">
      <formula>LEN($A14)=1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&amp;C&amp;"Times New Roman,Uobičajeno"&amp;9INSTITUT RUĐER BOŠKOVIĆ</oddHeader>
    <oddFooter>&amp;LI. OPĆI DIO&amp;C&amp;"Times New Roman,Uobičajeno"&amp;9IZVJEŠTAJ O PRIHODIMA PREMA EKONOMSKOJ KLASIFIKACIJI &amp;R&amp;9&amp;P/&amp;N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F97E-F2D3-4C69-87A8-D9160855DC3B}">
  <sheetPr>
    <pageSetUpPr fitToPage="1"/>
  </sheetPr>
  <dimension ref="A1:K105"/>
  <sheetViews>
    <sheetView zoomScaleNormal="100" workbookViewId="0">
      <pane ySplit="8" topLeftCell="A9" activePane="bottomLeft" state="frozen"/>
      <selection pane="bottomLeft" activeCell="D17" sqref="D17"/>
    </sheetView>
  </sheetViews>
  <sheetFormatPr defaultColWidth="8.875" defaultRowHeight="13.9"/>
  <cols>
    <col min="1" max="1" width="12.6875" style="3" bestFit="1" customWidth="1"/>
    <col min="2" max="2" width="41.8125" style="155" customWidth="1"/>
    <col min="3" max="3" width="16.6875" style="61" customWidth="1"/>
    <col min="4" max="4" width="16.6875" style="89" customWidth="1"/>
    <col min="5" max="6" width="16.6875" style="61" customWidth="1"/>
    <col min="7" max="8" width="14.6875" style="62" customWidth="1"/>
    <col min="9" max="9" width="13.6875" style="3" bestFit="1" customWidth="1"/>
    <col min="10" max="11" width="8.875" style="152"/>
    <col min="12" max="16384" width="8.875" style="3"/>
  </cols>
  <sheetData>
    <row r="1" spans="1:11" ht="17" customHeight="1">
      <c r="A1" s="256" t="s">
        <v>162</v>
      </c>
      <c r="B1" s="256"/>
      <c r="C1" s="256"/>
      <c r="D1" s="256"/>
      <c r="E1" s="256"/>
      <c r="F1" s="256"/>
      <c r="G1" s="256"/>
      <c r="H1" s="256"/>
    </row>
    <row r="2" spans="1:11" ht="17" customHeight="1">
      <c r="A2" s="53"/>
      <c r="B2" s="157"/>
      <c r="C2" s="53"/>
      <c r="D2" s="95"/>
      <c r="E2" s="53"/>
      <c r="F2" s="53"/>
      <c r="G2" s="54"/>
      <c r="H2" s="54"/>
    </row>
    <row r="3" spans="1:11" ht="17" customHeight="1">
      <c r="A3" s="256" t="s">
        <v>163</v>
      </c>
      <c r="B3" s="256"/>
      <c r="C3" s="256"/>
      <c r="D3" s="256"/>
      <c r="E3" s="256"/>
      <c r="F3" s="256"/>
      <c r="G3" s="256"/>
      <c r="H3" s="256"/>
    </row>
    <row r="4" spans="1:11" ht="17" customHeight="1">
      <c r="A4" s="53"/>
      <c r="B4" s="157"/>
      <c r="C4" s="53"/>
      <c r="D4" s="95"/>
      <c r="E4" s="53"/>
      <c r="F4" s="53"/>
      <c r="G4" s="54"/>
      <c r="H4" s="54"/>
    </row>
    <row r="5" spans="1:11" ht="17" customHeight="1">
      <c r="A5" s="256" t="s">
        <v>223</v>
      </c>
      <c r="B5" s="256"/>
      <c r="C5" s="256"/>
      <c r="D5" s="256"/>
      <c r="E5" s="256"/>
      <c r="F5" s="256"/>
      <c r="G5" s="256"/>
      <c r="H5" s="256"/>
    </row>
    <row r="6" spans="1:11" ht="15.6" customHeight="1">
      <c r="A6" s="4"/>
      <c r="B6" s="154"/>
      <c r="C6" s="4"/>
      <c r="D6" s="85"/>
      <c r="E6" s="4"/>
      <c r="F6" s="4"/>
      <c r="G6" s="35"/>
      <c r="H6" s="35"/>
    </row>
    <row r="7" spans="1:11" ht="40.5">
      <c r="A7" s="261" t="s">
        <v>164</v>
      </c>
      <c r="B7" s="262"/>
      <c r="C7" s="1" t="s">
        <v>380</v>
      </c>
      <c r="D7" s="86" t="s">
        <v>379</v>
      </c>
      <c r="E7" s="1" t="s">
        <v>378</v>
      </c>
      <c r="F7" s="1" t="s">
        <v>381</v>
      </c>
      <c r="G7" s="36" t="s">
        <v>165</v>
      </c>
      <c r="H7" s="37" t="s">
        <v>166</v>
      </c>
    </row>
    <row r="8" spans="1:11" ht="15.6" customHeight="1">
      <c r="A8" s="259">
        <v>1</v>
      </c>
      <c r="B8" s="260"/>
      <c r="C8" s="29">
        <v>2</v>
      </c>
      <c r="D8" s="96">
        <v>3</v>
      </c>
      <c r="E8" s="29">
        <v>4</v>
      </c>
      <c r="F8" s="29">
        <v>5</v>
      </c>
      <c r="G8" s="38">
        <v>6</v>
      </c>
      <c r="H8" s="39">
        <v>7</v>
      </c>
    </row>
    <row r="9" spans="1:11" ht="15.6" customHeight="1">
      <c r="A9" s="31"/>
      <c r="B9" s="158"/>
      <c r="C9" s="33" t="s">
        <v>221</v>
      </c>
      <c r="D9" s="33" t="s">
        <v>221</v>
      </c>
      <c r="E9" s="33" t="s">
        <v>221</v>
      </c>
      <c r="F9" s="33" t="s">
        <v>221</v>
      </c>
      <c r="G9" s="40"/>
      <c r="H9" s="41"/>
    </row>
    <row r="10" spans="1:11" s="55" customFormat="1" ht="15.6" customHeight="1">
      <c r="A10" s="65"/>
      <c r="B10" s="159" t="s">
        <v>167</v>
      </c>
      <c r="C10" s="66" cm="1">
        <f t="array" ref="C10">SUMPRODUCT((LEN($A12:$A1012)=1)*(C12:C1012))</f>
        <v>61680256.270000003</v>
      </c>
      <c r="D10" s="97">
        <v>84243778.713408321</v>
      </c>
      <c r="E10" s="66" cm="1">
        <f t="array" ref="E10">SUMPRODUCT((LEN($A12:$A1012)=1)*(E12:E1012))</f>
        <v>74348637.550000012</v>
      </c>
      <c r="F10" s="66" cm="1">
        <f t="array" ref="F10">SUMPRODUCT((LEN($A12:$A1012)=1)*(F12:F1012))</f>
        <v>77428174.900000006</v>
      </c>
      <c r="G10" s="67">
        <f>IFERROR(F10/C10*100,"")</f>
        <v>125.53153891103312</v>
      </c>
      <c r="H10" s="68">
        <f>IFERROR(F10/E10*100,"")</f>
        <v>104.1420225729476</v>
      </c>
      <c r="J10" s="161"/>
      <c r="K10" s="161"/>
    </row>
    <row r="11" spans="1:11" ht="14" hidden="1" customHeight="1">
      <c r="A11" s="3" t="s">
        <v>0</v>
      </c>
      <c r="B11" s="155" t="s">
        <v>1</v>
      </c>
      <c r="C11" s="61" t="s">
        <v>4</v>
      </c>
      <c r="D11" s="89" t="s">
        <v>2</v>
      </c>
      <c r="E11" s="61" t="s">
        <v>158</v>
      </c>
      <c r="F11" s="61" t="s">
        <v>3</v>
      </c>
      <c r="G11" s="62" t="s">
        <v>159</v>
      </c>
      <c r="H11" s="62" t="s">
        <v>160</v>
      </c>
      <c r="I11" s="3" t="s">
        <v>406</v>
      </c>
      <c r="J11" s="161"/>
      <c r="K11" s="161"/>
    </row>
    <row r="12" spans="1:11">
      <c r="A12" s="3" t="s">
        <v>80</v>
      </c>
      <c r="B12" s="155" t="s">
        <v>5</v>
      </c>
      <c r="C12" s="59">
        <v>43187955.350000001</v>
      </c>
      <c r="D12" s="90">
        <v>47174887.276632518</v>
      </c>
      <c r="E12" s="59">
        <v>52152063.950000003</v>
      </c>
      <c r="F12" s="59">
        <v>52588305.939999998</v>
      </c>
      <c r="G12" s="62">
        <v>121.76613945675017</v>
      </c>
      <c r="H12" s="62">
        <v>100.8364807774784</v>
      </c>
      <c r="I12" s="6"/>
      <c r="J12" s="161"/>
      <c r="K12" s="161"/>
    </row>
    <row r="13" spans="1:11">
      <c r="A13" s="3" t="s">
        <v>81</v>
      </c>
      <c r="B13" s="155" t="s">
        <v>6</v>
      </c>
      <c r="C13" s="59">
        <v>32703907.289999999</v>
      </c>
      <c r="D13" s="90">
        <v>37072443.777844794</v>
      </c>
      <c r="E13" s="59">
        <v>40268781.289999999</v>
      </c>
      <c r="F13" s="59">
        <v>40433324.960000001</v>
      </c>
      <c r="G13" s="62">
        <v>123.63453883800439</v>
      </c>
      <c r="H13" s="62">
        <v>100.4086134835197</v>
      </c>
      <c r="I13" s="6"/>
      <c r="J13" s="161"/>
      <c r="K13" s="161"/>
    </row>
    <row r="14" spans="1:11">
      <c r="A14" s="3" t="s">
        <v>82</v>
      </c>
      <c r="B14" s="155" t="s">
        <v>7</v>
      </c>
      <c r="C14" s="59">
        <v>27426020.109999999</v>
      </c>
      <c r="D14" s="93"/>
      <c r="E14" s="94"/>
      <c r="F14" s="59">
        <v>34049653.170000002</v>
      </c>
      <c r="G14" s="62">
        <v>124.15090863870878</v>
      </c>
      <c r="I14" s="6"/>
      <c r="J14" s="161"/>
      <c r="K14" s="161"/>
    </row>
    <row r="15" spans="1:11">
      <c r="A15" s="3" t="s">
        <v>83</v>
      </c>
      <c r="B15" s="155" t="s">
        <v>8</v>
      </c>
      <c r="C15" s="59">
        <v>27414266.149999999</v>
      </c>
      <c r="D15" s="93"/>
      <c r="E15" s="94"/>
      <c r="F15" s="59">
        <v>34029219.359999999</v>
      </c>
      <c r="G15" s="62">
        <v>124.12960162349631</v>
      </c>
      <c r="I15" s="6"/>
      <c r="J15" s="161"/>
      <c r="K15" s="161"/>
    </row>
    <row r="16" spans="1:11">
      <c r="A16" s="3" t="s">
        <v>84</v>
      </c>
      <c r="B16" s="155" t="s">
        <v>9</v>
      </c>
      <c r="C16" s="59">
        <v>4747.83</v>
      </c>
      <c r="D16" s="93"/>
      <c r="E16" s="94"/>
      <c r="F16" s="59">
        <v>2368.77</v>
      </c>
      <c r="G16" s="62">
        <v>49.891634704696678</v>
      </c>
      <c r="I16" s="6"/>
      <c r="J16" s="161"/>
      <c r="K16" s="161"/>
    </row>
    <row r="17" spans="1:11">
      <c r="A17" s="3" t="s">
        <v>85</v>
      </c>
      <c r="B17" s="155" t="s">
        <v>10</v>
      </c>
      <c r="C17" s="59">
        <v>7006.13</v>
      </c>
      <c r="D17" s="93"/>
      <c r="E17" s="94"/>
      <c r="F17" s="59">
        <v>8036.47</v>
      </c>
      <c r="G17" s="62">
        <v>114.70626437134339</v>
      </c>
      <c r="I17" s="6"/>
      <c r="J17" s="161"/>
      <c r="K17" s="161"/>
    </row>
    <row r="18" spans="1:11">
      <c r="A18" s="3" t="s">
        <v>368</v>
      </c>
      <c r="B18" s="155" t="s">
        <v>369</v>
      </c>
      <c r="C18" s="59">
        <v>0</v>
      </c>
      <c r="D18" s="93"/>
      <c r="E18" s="94"/>
      <c r="F18" s="59">
        <v>10028.57</v>
      </c>
      <c r="G18" s="62" t="s">
        <v>161</v>
      </c>
      <c r="H18" s="62" t="s">
        <v>161</v>
      </c>
      <c r="I18" s="6"/>
      <c r="J18" s="161"/>
      <c r="K18" s="161"/>
    </row>
    <row r="19" spans="1:11">
      <c r="A19" s="3" t="s">
        <v>86</v>
      </c>
      <c r="B19" s="155" t="s">
        <v>11</v>
      </c>
      <c r="C19" s="59">
        <v>852758.23</v>
      </c>
      <c r="D19" s="93"/>
      <c r="E19" s="94"/>
      <c r="F19" s="59">
        <v>950168.09</v>
      </c>
      <c r="G19" s="62">
        <v>111.42291643435678</v>
      </c>
      <c r="I19" s="6"/>
      <c r="J19" s="161"/>
      <c r="K19" s="161"/>
    </row>
    <row r="20" spans="1:11">
      <c r="A20" s="3" t="s">
        <v>87</v>
      </c>
      <c r="B20" s="155" t="s">
        <v>11</v>
      </c>
      <c r="C20" s="59">
        <v>852758.23</v>
      </c>
      <c r="D20" s="93"/>
      <c r="E20" s="94"/>
      <c r="F20" s="59">
        <v>950168.09</v>
      </c>
      <c r="G20" s="62">
        <v>111.42291643435678</v>
      </c>
      <c r="I20" s="6"/>
      <c r="J20" s="161"/>
      <c r="K20" s="161"/>
    </row>
    <row r="21" spans="1:11">
      <c r="A21" s="3" t="s">
        <v>88</v>
      </c>
      <c r="B21" s="155" t="s">
        <v>12</v>
      </c>
      <c r="C21" s="59">
        <v>4425128.95</v>
      </c>
      <c r="D21" s="93"/>
      <c r="E21" s="94"/>
      <c r="F21" s="59">
        <v>5433503.7000000002</v>
      </c>
      <c r="G21" s="62">
        <v>122.78746588842344</v>
      </c>
      <c r="I21" s="6"/>
      <c r="J21" s="161"/>
      <c r="K21" s="161"/>
    </row>
    <row r="22" spans="1:11">
      <c r="A22" s="3" t="s">
        <v>89</v>
      </c>
      <c r="B22" s="155" t="s">
        <v>13</v>
      </c>
      <c r="C22" s="59">
        <v>4424485.5199999996</v>
      </c>
      <c r="D22" s="93"/>
      <c r="E22" s="94"/>
      <c r="F22" s="59">
        <v>5433466.9500000002</v>
      </c>
      <c r="G22" s="62">
        <v>122.80449162821536</v>
      </c>
      <c r="I22" s="6"/>
      <c r="J22" s="161"/>
      <c r="K22" s="161"/>
    </row>
    <row r="23" spans="1:11">
      <c r="A23" s="3" t="s">
        <v>278</v>
      </c>
      <c r="B23" s="155" t="s">
        <v>279</v>
      </c>
      <c r="C23" s="59">
        <v>643.42999999999995</v>
      </c>
      <c r="D23" s="93"/>
      <c r="E23" s="94"/>
      <c r="F23" s="59">
        <v>36.75</v>
      </c>
      <c r="G23" s="62">
        <v>5.7115770169249185</v>
      </c>
      <c r="I23" s="6"/>
      <c r="J23" s="161"/>
      <c r="K23" s="161"/>
    </row>
    <row r="24" spans="1:11">
      <c r="A24" s="3" t="s">
        <v>90</v>
      </c>
      <c r="B24" s="155" t="s">
        <v>14</v>
      </c>
      <c r="C24" s="59">
        <v>8569931.9299999997</v>
      </c>
      <c r="D24" s="90">
        <v>9370733.5892764255</v>
      </c>
      <c r="E24" s="59">
        <v>9037828.3659943417</v>
      </c>
      <c r="F24" s="59">
        <v>10749756.369999999</v>
      </c>
      <c r="G24" s="62">
        <v>125.43572641889116</v>
      </c>
      <c r="H24" s="62">
        <v>95.820697932903613</v>
      </c>
      <c r="I24" s="6"/>
      <c r="J24" s="161"/>
      <c r="K24" s="161"/>
    </row>
    <row r="25" spans="1:11">
      <c r="A25" s="3" t="s">
        <v>91</v>
      </c>
      <c r="B25" s="155" t="s">
        <v>15</v>
      </c>
      <c r="C25" s="59">
        <v>1908839.23</v>
      </c>
      <c r="D25" s="93"/>
      <c r="E25" s="94"/>
      <c r="F25" s="59">
        <v>2299210.46</v>
      </c>
      <c r="G25" s="62">
        <v>120.45071286595466</v>
      </c>
      <c r="I25" s="6"/>
      <c r="J25" s="161"/>
      <c r="K25" s="161"/>
    </row>
    <row r="26" spans="1:11">
      <c r="A26" s="3" t="s">
        <v>92</v>
      </c>
      <c r="B26" s="155" t="s">
        <v>16</v>
      </c>
      <c r="C26" s="59">
        <v>1011025.01</v>
      </c>
      <c r="D26" s="93"/>
      <c r="E26" s="94"/>
      <c r="F26" s="59">
        <v>1385494.72</v>
      </c>
      <c r="G26" s="62">
        <v>137.03861984581368</v>
      </c>
      <c r="I26" s="6"/>
      <c r="J26" s="161"/>
      <c r="K26" s="161"/>
    </row>
    <row r="27" spans="1:11">
      <c r="A27" s="3" t="s">
        <v>93</v>
      </c>
      <c r="B27" s="155" t="s">
        <v>17</v>
      </c>
      <c r="C27" s="59">
        <v>538051.22</v>
      </c>
      <c r="D27" s="93"/>
      <c r="E27" s="94"/>
      <c r="F27" s="59">
        <v>626446.38</v>
      </c>
      <c r="G27" s="62">
        <v>116.42876304601633</v>
      </c>
      <c r="I27" s="6"/>
      <c r="J27" s="161"/>
      <c r="K27" s="161"/>
    </row>
    <row r="28" spans="1:11">
      <c r="A28" s="3" t="s">
        <v>94</v>
      </c>
      <c r="B28" s="155" t="s">
        <v>18</v>
      </c>
      <c r="C28" s="59">
        <v>212672.48</v>
      </c>
      <c r="D28" s="93"/>
      <c r="E28" s="94"/>
      <c r="F28" s="59">
        <v>272445.71000000002</v>
      </c>
      <c r="G28" s="62">
        <v>128.10576619974526</v>
      </c>
      <c r="I28" s="6"/>
      <c r="J28" s="161"/>
      <c r="K28" s="161"/>
    </row>
    <row r="29" spans="1:11">
      <c r="A29" s="3" t="s">
        <v>95</v>
      </c>
      <c r="B29" s="155" t="s">
        <v>19</v>
      </c>
      <c r="C29" s="59">
        <v>147090.51999999999</v>
      </c>
      <c r="D29" s="93"/>
      <c r="E29" s="94"/>
      <c r="F29" s="59">
        <v>14823.65</v>
      </c>
      <c r="G29" s="62">
        <v>10.077909847623083</v>
      </c>
      <c r="I29" s="6"/>
      <c r="J29" s="161"/>
      <c r="K29" s="161"/>
    </row>
    <row r="30" spans="1:11">
      <c r="A30" s="3" t="s">
        <v>96</v>
      </c>
      <c r="B30" s="155" t="s">
        <v>20</v>
      </c>
      <c r="C30" s="59">
        <v>2962577.11</v>
      </c>
      <c r="D30" s="93"/>
      <c r="E30" s="94"/>
      <c r="F30" s="59">
        <v>3547739.62</v>
      </c>
      <c r="G30" s="62">
        <v>119.75180689896034</v>
      </c>
      <c r="I30" s="6"/>
      <c r="J30" s="161"/>
      <c r="K30" s="161"/>
    </row>
    <row r="31" spans="1:11">
      <c r="A31" s="3" t="s">
        <v>97</v>
      </c>
      <c r="B31" s="155" t="s">
        <v>21</v>
      </c>
      <c r="C31" s="59">
        <v>235104.5</v>
      </c>
      <c r="D31" s="93"/>
      <c r="E31" s="94"/>
      <c r="F31" s="59">
        <v>247900.79999999999</v>
      </c>
      <c r="G31" s="62">
        <v>105.44281372751266</v>
      </c>
      <c r="I31" s="6"/>
      <c r="J31" s="161"/>
      <c r="K31" s="161"/>
    </row>
    <row r="32" spans="1:11">
      <c r="A32" s="3" t="s">
        <v>98</v>
      </c>
      <c r="B32" s="155" t="s">
        <v>22</v>
      </c>
      <c r="C32" s="59">
        <v>1471996.51</v>
      </c>
      <c r="D32" s="93"/>
      <c r="E32" s="94"/>
      <c r="F32" s="59">
        <v>1852524.67</v>
      </c>
      <c r="G32" s="62">
        <v>125.85115911721829</v>
      </c>
      <c r="I32" s="6"/>
      <c r="J32" s="161"/>
      <c r="K32" s="161"/>
    </row>
    <row r="33" spans="1:11">
      <c r="A33" s="3" t="s">
        <v>99</v>
      </c>
      <c r="B33" s="155" t="s">
        <v>23</v>
      </c>
      <c r="C33" s="59">
        <v>735805.07</v>
      </c>
      <c r="D33" s="93"/>
      <c r="E33" s="94"/>
      <c r="F33" s="59">
        <v>889662.03</v>
      </c>
      <c r="G33" s="62">
        <v>120.91001629004813</v>
      </c>
      <c r="I33" s="6"/>
      <c r="J33" s="161"/>
      <c r="K33" s="161"/>
    </row>
    <row r="34" spans="1:11">
      <c r="A34" s="3" t="s">
        <v>100</v>
      </c>
      <c r="B34" s="155" t="s">
        <v>24</v>
      </c>
      <c r="C34" s="59">
        <v>479220.17</v>
      </c>
      <c r="D34" s="93"/>
      <c r="E34" s="94"/>
      <c r="F34" s="59">
        <v>490425.77</v>
      </c>
      <c r="G34" s="62">
        <v>102.33829890757728</v>
      </c>
      <c r="I34" s="6"/>
      <c r="J34" s="161"/>
      <c r="K34" s="161"/>
    </row>
    <row r="35" spans="1:11">
      <c r="A35" s="3" t="s">
        <v>101</v>
      </c>
      <c r="B35" s="155" t="s">
        <v>25</v>
      </c>
      <c r="C35" s="59">
        <v>22268.400000000001</v>
      </c>
      <c r="D35" s="93"/>
      <c r="E35" s="94"/>
      <c r="F35" s="59">
        <v>30478.76</v>
      </c>
      <c r="G35" s="62">
        <v>136.8700041314149</v>
      </c>
      <c r="I35" s="6"/>
      <c r="J35" s="161"/>
      <c r="K35" s="161"/>
    </row>
    <row r="36" spans="1:11">
      <c r="A36" s="3" t="s">
        <v>102</v>
      </c>
      <c r="B36" s="155" t="s">
        <v>26</v>
      </c>
      <c r="C36" s="59">
        <v>18182.46</v>
      </c>
      <c r="D36" s="93"/>
      <c r="E36" s="94"/>
      <c r="F36" s="59">
        <v>36747.589999999997</v>
      </c>
      <c r="G36" s="62">
        <v>202.10461070724205</v>
      </c>
      <c r="I36" s="6"/>
      <c r="J36" s="161"/>
      <c r="K36" s="161"/>
    </row>
    <row r="37" spans="1:11">
      <c r="A37" s="3" t="s">
        <v>103</v>
      </c>
      <c r="B37" s="155" t="s">
        <v>27</v>
      </c>
      <c r="C37" s="59">
        <v>2880913.51</v>
      </c>
      <c r="D37" s="93"/>
      <c r="E37" s="94"/>
      <c r="F37" s="59">
        <v>3048814.28</v>
      </c>
      <c r="G37" s="62">
        <v>105.82803924578769</v>
      </c>
      <c r="I37" s="6"/>
      <c r="J37" s="161"/>
      <c r="K37" s="161"/>
    </row>
    <row r="38" spans="1:11">
      <c r="A38" s="3" t="s">
        <v>104</v>
      </c>
      <c r="B38" s="155" t="s">
        <v>28</v>
      </c>
      <c r="C38" s="59">
        <v>61456.59</v>
      </c>
      <c r="D38" s="93"/>
      <c r="E38" s="94"/>
      <c r="F38" s="59">
        <v>65560.5</v>
      </c>
      <c r="G38" s="62">
        <v>106.67773789596853</v>
      </c>
      <c r="I38" s="6"/>
      <c r="J38" s="161"/>
      <c r="K38" s="161"/>
    </row>
    <row r="39" spans="1:11">
      <c r="A39" s="3" t="s">
        <v>105</v>
      </c>
      <c r="B39" s="155" t="s">
        <v>29</v>
      </c>
      <c r="C39" s="59">
        <v>1131773.78</v>
      </c>
      <c r="D39" s="93"/>
      <c r="E39" s="94"/>
      <c r="F39" s="59">
        <v>1091169.3400000001</v>
      </c>
      <c r="G39" s="62">
        <v>96.412318369842438</v>
      </c>
      <c r="I39" s="6"/>
      <c r="J39" s="161"/>
      <c r="K39" s="161"/>
    </row>
    <row r="40" spans="1:11">
      <c r="A40" s="3" t="s">
        <v>106</v>
      </c>
      <c r="B40" s="155" t="s">
        <v>30</v>
      </c>
      <c r="C40" s="59">
        <v>217659.08</v>
      </c>
      <c r="D40" s="93"/>
      <c r="E40" s="94"/>
      <c r="F40" s="59">
        <v>257274.55</v>
      </c>
      <c r="G40" s="62">
        <v>118.20069716365612</v>
      </c>
      <c r="I40" s="6"/>
      <c r="J40" s="161"/>
      <c r="K40" s="161"/>
    </row>
    <row r="41" spans="1:11">
      <c r="A41" s="3" t="s">
        <v>107</v>
      </c>
      <c r="B41" s="155" t="s">
        <v>31</v>
      </c>
      <c r="C41" s="59">
        <v>230416.04</v>
      </c>
      <c r="D41" s="93"/>
      <c r="E41" s="94"/>
      <c r="F41" s="59">
        <v>210722.23</v>
      </c>
      <c r="G41" s="62">
        <v>91.452934439807237</v>
      </c>
      <c r="I41" s="6"/>
      <c r="J41" s="161"/>
      <c r="K41" s="161"/>
    </row>
    <row r="42" spans="1:11">
      <c r="A42" s="3" t="s">
        <v>108</v>
      </c>
      <c r="B42" s="155" t="s">
        <v>32</v>
      </c>
      <c r="C42" s="59">
        <v>96300.06</v>
      </c>
      <c r="D42" s="93"/>
      <c r="E42" s="94"/>
      <c r="F42" s="59">
        <v>97993.29</v>
      </c>
      <c r="G42" s="62">
        <v>101.75828550885637</v>
      </c>
      <c r="I42" s="6"/>
      <c r="J42" s="161"/>
      <c r="K42" s="161"/>
    </row>
    <row r="43" spans="1:11">
      <c r="A43" s="3" t="s">
        <v>109</v>
      </c>
      <c r="B43" s="155" t="s">
        <v>33</v>
      </c>
      <c r="C43" s="59">
        <v>225560.17</v>
      </c>
      <c r="D43" s="93"/>
      <c r="E43" s="94"/>
      <c r="F43" s="59">
        <v>367211.54</v>
      </c>
      <c r="G43" s="62">
        <v>162.79981523333663</v>
      </c>
      <c r="I43" s="6"/>
      <c r="J43" s="161"/>
      <c r="K43" s="161"/>
    </row>
    <row r="44" spans="1:11">
      <c r="A44" s="3" t="s">
        <v>110</v>
      </c>
      <c r="B44" s="155" t="s">
        <v>34</v>
      </c>
      <c r="C44" s="59">
        <v>634150.97</v>
      </c>
      <c r="D44" s="93"/>
      <c r="E44" s="94"/>
      <c r="F44" s="59">
        <v>582148.24</v>
      </c>
      <c r="G44" s="62">
        <v>91.799629353243759</v>
      </c>
      <c r="I44" s="6"/>
      <c r="J44" s="161"/>
      <c r="K44" s="161"/>
    </row>
    <row r="45" spans="1:11">
      <c r="A45" s="3" t="s">
        <v>111</v>
      </c>
      <c r="B45" s="155" t="s">
        <v>35</v>
      </c>
      <c r="C45" s="59">
        <v>128968.55</v>
      </c>
      <c r="D45" s="93"/>
      <c r="E45" s="94"/>
      <c r="F45" s="59">
        <v>210810.86</v>
      </c>
      <c r="G45" s="62">
        <v>163.45912239844517</v>
      </c>
      <c r="I45" s="6"/>
      <c r="J45" s="161"/>
      <c r="K45" s="161"/>
    </row>
    <row r="46" spans="1:11">
      <c r="A46" s="3" t="s">
        <v>112</v>
      </c>
      <c r="B46" s="155" t="s">
        <v>36</v>
      </c>
      <c r="C46" s="59">
        <v>154628.26999999999</v>
      </c>
      <c r="D46" s="93"/>
      <c r="E46" s="94"/>
      <c r="F46" s="59">
        <v>165923.73000000001</v>
      </c>
      <c r="G46" s="62">
        <v>107.30491261397417</v>
      </c>
      <c r="I46" s="6"/>
      <c r="J46" s="161"/>
      <c r="K46" s="161"/>
    </row>
    <row r="47" spans="1:11">
      <c r="A47" s="3" t="s">
        <v>113</v>
      </c>
      <c r="B47" s="155" t="s">
        <v>37</v>
      </c>
      <c r="C47" s="59">
        <v>302273.75</v>
      </c>
      <c r="D47" s="93"/>
      <c r="E47" s="94"/>
      <c r="F47" s="59">
        <v>176501.26</v>
      </c>
      <c r="G47" s="62">
        <v>58.391196721514859</v>
      </c>
      <c r="I47" s="6"/>
      <c r="J47" s="161"/>
      <c r="K47" s="161"/>
    </row>
    <row r="48" spans="1:11">
      <c r="A48" s="3" t="s">
        <v>114</v>
      </c>
      <c r="B48" s="155" t="s">
        <v>37</v>
      </c>
      <c r="C48" s="59">
        <v>302273.75</v>
      </c>
      <c r="D48" s="93"/>
      <c r="E48" s="94"/>
      <c r="F48" s="59">
        <v>176501.26</v>
      </c>
      <c r="G48" s="62">
        <v>58.391196721514859</v>
      </c>
      <c r="I48" s="6"/>
      <c r="J48" s="161"/>
      <c r="K48" s="161"/>
    </row>
    <row r="49" spans="1:11">
      <c r="A49" s="3" t="s">
        <v>115</v>
      </c>
      <c r="B49" s="155" t="s">
        <v>38</v>
      </c>
      <c r="C49" s="59">
        <v>515328.33</v>
      </c>
      <c r="D49" s="93"/>
      <c r="E49" s="94"/>
      <c r="F49" s="59">
        <v>1677490.75</v>
      </c>
      <c r="G49" s="62">
        <v>325.51882990791523</v>
      </c>
      <c r="I49" s="6"/>
      <c r="J49" s="161"/>
      <c r="K49" s="161"/>
    </row>
    <row r="50" spans="1:11">
      <c r="A50" s="3" t="s">
        <v>116</v>
      </c>
      <c r="B50" s="155" t="s">
        <v>39</v>
      </c>
      <c r="C50" s="59">
        <v>9994.32</v>
      </c>
      <c r="D50" s="93"/>
      <c r="E50" s="94"/>
      <c r="F50" s="59">
        <v>23268.75</v>
      </c>
      <c r="G50" s="62">
        <v>232.81974161323632</v>
      </c>
      <c r="I50" s="6"/>
      <c r="J50" s="161"/>
      <c r="K50" s="161"/>
    </row>
    <row r="51" spans="1:11">
      <c r="A51" s="3" t="s">
        <v>117</v>
      </c>
      <c r="B51" s="155" t="s">
        <v>40</v>
      </c>
      <c r="C51" s="59">
        <v>36300.660000000003</v>
      </c>
      <c r="D51" s="93"/>
      <c r="E51" s="94"/>
      <c r="F51" s="59">
        <v>47720.36</v>
      </c>
      <c r="G51" s="62">
        <v>131.45865667456184</v>
      </c>
      <c r="I51" s="6"/>
      <c r="J51" s="161"/>
      <c r="K51" s="161"/>
    </row>
    <row r="52" spans="1:11">
      <c r="A52" s="3" t="s">
        <v>118</v>
      </c>
      <c r="B52" s="155" t="s">
        <v>41</v>
      </c>
      <c r="C52" s="59">
        <v>96253</v>
      </c>
      <c r="D52" s="93"/>
      <c r="E52" s="94"/>
      <c r="F52" s="59">
        <v>142791.93</v>
      </c>
      <c r="G52" s="62">
        <v>148.35062803237301</v>
      </c>
      <c r="I52" s="6"/>
      <c r="J52" s="161"/>
      <c r="K52" s="161"/>
    </row>
    <row r="53" spans="1:11">
      <c r="A53" s="3" t="s">
        <v>119</v>
      </c>
      <c r="B53" s="155" t="s">
        <v>42</v>
      </c>
      <c r="C53" s="59">
        <v>85601.23</v>
      </c>
      <c r="D53" s="93"/>
      <c r="E53" s="94"/>
      <c r="F53" s="59">
        <v>117342.43</v>
      </c>
      <c r="G53" s="62">
        <v>137.08030830865397</v>
      </c>
      <c r="I53" s="6"/>
      <c r="J53" s="161"/>
      <c r="K53" s="161"/>
    </row>
    <row r="54" spans="1:11">
      <c r="A54" s="3" t="s">
        <v>120</v>
      </c>
      <c r="B54" s="155" t="s">
        <v>43</v>
      </c>
      <c r="C54" s="59">
        <v>42069.91</v>
      </c>
      <c r="D54" s="93"/>
      <c r="E54" s="94"/>
      <c r="F54" s="59">
        <v>54453.69</v>
      </c>
      <c r="G54" s="62">
        <v>129.43619323169457</v>
      </c>
      <c r="I54" s="6"/>
      <c r="J54" s="161"/>
      <c r="K54" s="161"/>
    </row>
    <row r="55" spans="1:11">
      <c r="A55" s="3" t="s">
        <v>280</v>
      </c>
      <c r="B55" s="155" t="s">
        <v>281</v>
      </c>
      <c r="C55" s="59">
        <v>2403.21</v>
      </c>
      <c r="D55" s="93"/>
      <c r="E55" s="94"/>
      <c r="F55" s="59">
        <v>56645.36</v>
      </c>
      <c r="G55" s="62">
        <v>2357.0707512035983</v>
      </c>
      <c r="I55" s="6"/>
      <c r="J55" s="161"/>
      <c r="K55" s="161"/>
    </row>
    <row r="56" spans="1:11">
      <c r="A56" s="3" t="s">
        <v>121</v>
      </c>
      <c r="B56" s="155" t="s">
        <v>38</v>
      </c>
      <c r="C56" s="59">
        <v>242706</v>
      </c>
      <c r="D56" s="93"/>
      <c r="E56" s="94"/>
      <c r="F56" s="59">
        <v>1235268.23</v>
      </c>
      <c r="G56" s="62">
        <v>508.95661005496356</v>
      </c>
      <c r="I56" s="6"/>
      <c r="J56" s="161"/>
      <c r="K56" s="161"/>
    </row>
    <row r="57" spans="1:11">
      <c r="A57" s="3" t="s">
        <v>122</v>
      </c>
      <c r="B57" s="155" t="s">
        <v>44</v>
      </c>
      <c r="C57" s="59">
        <v>33599.21</v>
      </c>
      <c r="D57" s="90">
        <v>5395.4021445663566</v>
      </c>
      <c r="E57" s="59">
        <v>5562.98</v>
      </c>
      <c r="F57" s="59">
        <v>84633.49</v>
      </c>
      <c r="G57" s="62">
        <v>251.8913093492377</v>
      </c>
      <c r="H57" s="62">
        <v>1521.3696615842589</v>
      </c>
      <c r="I57" s="6"/>
      <c r="J57" s="161"/>
      <c r="K57" s="161"/>
    </row>
    <row r="58" spans="1:11">
      <c r="A58" s="3" t="s">
        <v>123</v>
      </c>
      <c r="B58" s="155" t="s">
        <v>45</v>
      </c>
      <c r="C58" s="59">
        <v>33599.21</v>
      </c>
      <c r="D58" s="93"/>
      <c r="E58" s="94"/>
      <c r="F58" s="59">
        <v>84633.49</v>
      </c>
      <c r="G58" s="62">
        <v>251.8913093492377</v>
      </c>
      <c r="I58" s="6"/>
      <c r="J58" s="161"/>
      <c r="K58" s="161"/>
    </row>
    <row r="59" spans="1:11">
      <c r="A59" s="3" t="s">
        <v>124</v>
      </c>
      <c r="B59" s="155" t="s">
        <v>46</v>
      </c>
      <c r="C59" s="59">
        <v>15178.19</v>
      </c>
      <c r="D59" s="93"/>
      <c r="E59" s="94"/>
      <c r="F59" s="59">
        <v>21124.52</v>
      </c>
      <c r="G59" s="62">
        <v>139.17680566655181</v>
      </c>
      <c r="I59" s="6"/>
      <c r="J59" s="161"/>
      <c r="K59" s="161"/>
    </row>
    <row r="60" spans="1:11">
      <c r="A60" s="3" t="s">
        <v>125</v>
      </c>
      <c r="B60" s="155" t="s">
        <v>47</v>
      </c>
      <c r="C60" s="59">
        <v>9427.7099999999991</v>
      </c>
      <c r="D60" s="93"/>
      <c r="E60" s="94"/>
      <c r="F60" s="59">
        <v>27432.2</v>
      </c>
      <c r="G60" s="62">
        <v>290.97416021494087</v>
      </c>
      <c r="I60" s="6"/>
      <c r="J60" s="161"/>
      <c r="K60" s="161"/>
    </row>
    <row r="61" spans="1:11">
      <c r="A61" s="3" t="s">
        <v>282</v>
      </c>
      <c r="B61" s="155" t="s">
        <v>283</v>
      </c>
      <c r="C61" s="59">
        <v>8993.31</v>
      </c>
      <c r="D61" s="93"/>
      <c r="E61" s="94"/>
      <c r="F61" s="59">
        <v>36076.769999999997</v>
      </c>
      <c r="G61" s="62">
        <v>401.15118905052753</v>
      </c>
      <c r="I61" s="6"/>
      <c r="J61" s="161"/>
      <c r="K61" s="161"/>
    </row>
    <row r="62" spans="1:11">
      <c r="A62" s="3" t="s">
        <v>317</v>
      </c>
      <c r="B62" s="155" t="s">
        <v>318</v>
      </c>
      <c r="C62" s="59">
        <v>197050.74</v>
      </c>
      <c r="D62" s="90">
        <v>0</v>
      </c>
      <c r="E62" s="59">
        <v>0</v>
      </c>
      <c r="F62" s="59">
        <v>177564.54</v>
      </c>
      <c r="G62" s="62">
        <v>90.111074944453406</v>
      </c>
      <c r="H62" s="62" t="s">
        <v>161</v>
      </c>
      <c r="I62" s="6"/>
      <c r="J62" s="161"/>
      <c r="K62" s="161"/>
    </row>
    <row r="63" spans="1:11">
      <c r="A63" s="3" t="s">
        <v>319</v>
      </c>
      <c r="B63" s="155" t="s">
        <v>320</v>
      </c>
      <c r="C63" s="59">
        <v>197050.74</v>
      </c>
      <c r="D63" s="93"/>
      <c r="E63" s="94"/>
      <c r="F63" s="59">
        <v>177564.54</v>
      </c>
      <c r="G63" s="62">
        <v>90.111074944453406</v>
      </c>
      <c r="H63" s="62" t="s">
        <v>161</v>
      </c>
      <c r="I63" s="6"/>
      <c r="J63" s="161"/>
      <c r="K63" s="161"/>
    </row>
    <row r="64" spans="1:11">
      <c r="A64" s="3" t="s">
        <v>321</v>
      </c>
      <c r="B64" s="155" t="s">
        <v>320</v>
      </c>
      <c r="C64" s="59">
        <v>197050.74</v>
      </c>
      <c r="D64" s="93"/>
      <c r="E64" s="94"/>
      <c r="F64" s="59">
        <v>177564.54</v>
      </c>
      <c r="G64" s="62">
        <v>90.111074944453406</v>
      </c>
      <c r="H64" s="62" t="s">
        <v>161</v>
      </c>
      <c r="I64" s="6"/>
      <c r="J64" s="161"/>
      <c r="K64" s="161"/>
    </row>
    <row r="65" spans="1:11">
      <c r="A65" s="3" t="s">
        <v>126</v>
      </c>
      <c r="B65" s="155" t="s">
        <v>48</v>
      </c>
      <c r="C65" s="59">
        <v>293451.86</v>
      </c>
      <c r="D65" s="90">
        <v>544447.5</v>
      </c>
      <c r="E65" s="59">
        <v>477587.12</v>
      </c>
      <c r="F65" s="59">
        <v>266778.51</v>
      </c>
      <c r="G65" s="62">
        <v>90.910485283685034</v>
      </c>
      <c r="H65" s="62">
        <v>55.859653417788991</v>
      </c>
      <c r="I65" s="6"/>
      <c r="J65" s="161"/>
      <c r="K65" s="161"/>
    </row>
    <row r="66" spans="1:11">
      <c r="A66" s="3" t="s">
        <v>337</v>
      </c>
      <c r="B66" s="155" t="s">
        <v>49</v>
      </c>
      <c r="C66" s="59">
        <v>17142.78</v>
      </c>
      <c r="D66" s="93"/>
      <c r="E66" s="94"/>
      <c r="F66" s="59">
        <v>17682.16</v>
      </c>
      <c r="G66" s="62">
        <v>103.14639749212205</v>
      </c>
      <c r="I66" s="6"/>
      <c r="J66" s="161"/>
      <c r="K66" s="161"/>
    </row>
    <row r="67" spans="1:11">
      <c r="A67" s="3" t="s">
        <v>127</v>
      </c>
      <c r="B67" s="155" t="s">
        <v>50</v>
      </c>
      <c r="C67" s="59">
        <v>17142.78</v>
      </c>
      <c r="D67" s="93"/>
      <c r="E67" s="94"/>
      <c r="F67" s="59">
        <v>17682.16</v>
      </c>
      <c r="G67" s="62">
        <v>103.14639749212205</v>
      </c>
      <c r="I67" s="6"/>
      <c r="J67" s="161"/>
      <c r="K67" s="161"/>
    </row>
    <row r="68" spans="1:11">
      <c r="A68" s="3" t="s">
        <v>128</v>
      </c>
      <c r="B68" s="155" t="s">
        <v>51</v>
      </c>
      <c r="C68" s="59">
        <v>276309.08</v>
      </c>
      <c r="D68" s="93"/>
      <c r="E68" s="94"/>
      <c r="F68" s="59">
        <v>249096.35</v>
      </c>
      <c r="G68" s="62">
        <v>90.151344284451312</v>
      </c>
      <c r="I68" s="6"/>
      <c r="J68" s="161"/>
      <c r="K68" s="161"/>
    </row>
    <row r="69" spans="1:11">
      <c r="A69" s="3" t="s">
        <v>129</v>
      </c>
      <c r="B69" s="155" t="s">
        <v>52</v>
      </c>
      <c r="C69" s="59">
        <v>6392.68</v>
      </c>
      <c r="D69" s="93"/>
      <c r="E69" s="94"/>
      <c r="F69" s="59">
        <v>0</v>
      </c>
      <c r="G69" s="62">
        <v>0</v>
      </c>
      <c r="I69" s="6"/>
      <c r="J69" s="161"/>
      <c r="K69" s="161"/>
    </row>
    <row r="70" spans="1:11">
      <c r="A70" s="3" t="s">
        <v>284</v>
      </c>
      <c r="B70" s="155" t="s">
        <v>182</v>
      </c>
      <c r="C70" s="59">
        <v>269916.40000000002</v>
      </c>
      <c r="D70" s="93"/>
      <c r="E70" s="94"/>
      <c r="F70" s="59">
        <v>249096.35</v>
      </c>
      <c r="G70" s="62">
        <v>92.286482036660232</v>
      </c>
      <c r="I70" s="6"/>
      <c r="J70" s="161"/>
      <c r="K70" s="161"/>
    </row>
    <row r="71" spans="1:11">
      <c r="A71" s="3" t="s">
        <v>130</v>
      </c>
      <c r="B71" s="155" t="s">
        <v>53</v>
      </c>
      <c r="C71" s="59">
        <v>1073979.18</v>
      </c>
      <c r="D71" s="90">
        <v>181867.00736673211</v>
      </c>
      <c r="E71" s="59">
        <v>181516.33</v>
      </c>
      <c r="F71" s="59">
        <v>321637.82</v>
      </c>
      <c r="G71" s="62">
        <v>29.948236054259453</v>
      </c>
      <c r="H71" s="62">
        <v>177.19497744362727</v>
      </c>
      <c r="I71" s="6"/>
      <c r="J71" s="161"/>
      <c r="K71" s="161"/>
    </row>
    <row r="72" spans="1:11">
      <c r="A72" s="3" t="s">
        <v>131</v>
      </c>
      <c r="B72" s="155" t="s">
        <v>54</v>
      </c>
      <c r="C72" s="59">
        <v>1073979.18</v>
      </c>
      <c r="D72" s="93"/>
      <c r="E72" s="94"/>
      <c r="F72" s="59">
        <v>321637.82</v>
      </c>
      <c r="G72" s="62">
        <v>29.948236054259453</v>
      </c>
      <c r="I72" s="6"/>
      <c r="J72" s="161"/>
      <c r="K72" s="161"/>
    </row>
    <row r="73" spans="1:11">
      <c r="A73" s="3" t="s">
        <v>132</v>
      </c>
      <c r="B73" s="155" t="s">
        <v>55</v>
      </c>
      <c r="C73" s="59">
        <v>1073979.18</v>
      </c>
      <c r="D73" s="93"/>
      <c r="E73" s="94"/>
      <c r="F73" s="59">
        <v>321637.82</v>
      </c>
      <c r="G73" s="62">
        <v>29.948236054259453</v>
      </c>
      <c r="I73" s="6"/>
      <c r="J73" s="161"/>
      <c r="K73" s="161"/>
    </row>
    <row r="74" spans="1:11">
      <c r="A74" s="3" t="s">
        <v>133</v>
      </c>
      <c r="B74" s="155" t="s">
        <v>56</v>
      </c>
      <c r="C74" s="59">
        <v>316035.14</v>
      </c>
      <c r="D74" s="90">
        <v>0</v>
      </c>
      <c r="E74" s="59">
        <v>0</v>
      </c>
      <c r="F74" s="59">
        <v>554610.25</v>
      </c>
      <c r="G74" s="62">
        <v>175.49005784609901</v>
      </c>
      <c r="H74" s="62" t="s">
        <v>161</v>
      </c>
      <c r="I74" s="6"/>
      <c r="J74" s="161"/>
      <c r="K74" s="161"/>
    </row>
    <row r="75" spans="1:11">
      <c r="A75" s="3" t="s">
        <v>134</v>
      </c>
      <c r="B75" s="155" t="s">
        <v>57</v>
      </c>
      <c r="C75" s="59">
        <v>316035.14</v>
      </c>
      <c r="D75" s="93"/>
      <c r="E75" s="94"/>
      <c r="F75" s="59">
        <v>554610.25</v>
      </c>
      <c r="G75" s="62">
        <v>175.49005784609901</v>
      </c>
      <c r="H75" s="62" t="s">
        <v>161</v>
      </c>
      <c r="I75" s="6"/>
      <c r="J75" s="161"/>
      <c r="K75" s="161"/>
    </row>
    <row r="76" spans="1:11">
      <c r="A76" s="3" t="s">
        <v>135</v>
      </c>
      <c r="B76" s="155" t="s">
        <v>58</v>
      </c>
      <c r="C76" s="59">
        <v>316035.14</v>
      </c>
      <c r="D76" s="93"/>
      <c r="E76" s="94"/>
      <c r="F76" s="59">
        <v>554610.25</v>
      </c>
      <c r="G76" s="62">
        <v>175.49005784609901</v>
      </c>
      <c r="H76" s="62" t="s">
        <v>161</v>
      </c>
      <c r="I76" s="6"/>
      <c r="J76" s="161"/>
      <c r="K76" s="161"/>
    </row>
    <row r="77" spans="1:11">
      <c r="A77" s="3" t="s">
        <v>136</v>
      </c>
      <c r="B77" s="155" t="s">
        <v>59</v>
      </c>
      <c r="C77" s="59">
        <v>18492300.920000002</v>
      </c>
      <c r="D77" s="90">
        <v>37068891.436775804</v>
      </c>
      <c r="E77" s="59">
        <v>22196573.600000001</v>
      </c>
      <c r="F77" s="59">
        <v>24759070.98</v>
      </c>
      <c r="G77" s="62">
        <v>133.88853602972841</v>
      </c>
      <c r="H77" s="62">
        <v>111.54456280585576</v>
      </c>
      <c r="I77" s="6"/>
      <c r="J77" s="161"/>
      <c r="K77" s="161"/>
    </row>
    <row r="78" spans="1:11">
      <c r="A78" s="3" t="s">
        <v>370</v>
      </c>
      <c r="B78" s="155" t="s">
        <v>371</v>
      </c>
      <c r="C78" s="59">
        <v>0</v>
      </c>
      <c r="D78" s="90">
        <v>0</v>
      </c>
      <c r="E78" s="59">
        <v>0</v>
      </c>
      <c r="F78" s="59">
        <v>4206.38</v>
      </c>
      <c r="G78" s="62" t="s">
        <v>161</v>
      </c>
      <c r="H78" s="62" t="s">
        <v>161</v>
      </c>
      <c r="I78" s="6"/>
      <c r="J78" s="161"/>
      <c r="K78" s="161"/>
    </row>
    <row r="79" spans="1:11">
      <c r="A79" s="3" t="s">
        <v>372</v>
      </c>
      <c r="B79" s="155" t="s">
        <v>373</v>
      </c>
      <c r="C79" s="59">
        <v>0</v>
      </c>
      <c r="D79" s="93"/>
      <c r="E79" s="94"/>
      <c r="F79" s="59">
        <v>4206.38</v>
      </c>
      <c r="G79" s="62" t="s">
        <v>161</v>
      </c>
      <c r="H79" s="62" t="s">
        <v>161</v>
      </c>
      <c r="I79" s="6"/>
      <c r="J79" s="161"/>
      <c r="K79" s="161"/>
    </row>
    <row r="80" spans="1:11">
      <c r="A80" s="3" t="s">
        <v>374</v>
      </c>
      <c r="B80" s="155" t="s">
        <v>375</v>
      </c>
      <c r="C80" s="59">
        <v>0</v>
      </c>
      <c r="D80" s="93"/>
      <c r="E80" s="94"/>
      <c r="F80" s="59">
        <v>4206.38</v>
      </c>
      <c r="G80" s="62" t="s">
        <v>161</v>
      </c>
      <c r="H80" s="62" t="s">
        <v>161</v>
      </c>
      <c r="I80" s="6"/>
      <c r="J80" s="161"/>
      <c r="K80" s="161"/>
    </row>
    <row r="81" spans="1:11">
      <c r="A81" s="3" t="s">
        <v>137</v>
      </c>
      <c r="B81" s="155" t="s">
        <v>60</v>
      </c>
      <c r="C81" s="59">
        <v>18492300.920000002</v>
      </c>
      <c r="D81" s="90">
        <v>37054520.445815265</v>
      </c>
      <c r="E81" s="59">
        <v>22182202.609999999</v>
      </c>
      <c r="F81" s="59">
        <v>24754864.600000001</v>
      </c>
      <c r="G81" s="62">
        <v>133.86578937414347</v>
      </c>
      <c r="H81" s="62">
        <v>111.59786534832305</v>
      </c>
      <c r="I81" s="6"/>
      <c r="J81" s="161"/>
      <c r="K81" s="161"/>
    </row>
    <row r="82" spans="1:11">
      <c r="A82" s="3" t="s">
        <v>138</v>
      </c>
      <c r="B82" s="155" t="s">
        <v>61</v>
      </c>
      <c r="C82" s="59">
        <v>14004939.189999999</v>
      </c>
      <c r="D82" s="93"/>
      <c r="E82" s="94"/>
      <c r="F82" s="59">
        <v>18831953.890000001</v>
      </c>
      <c r="G82" s="62">
        <v>134.46651666611058</v>
      </c>
      <c r="I82" s="6"/>
      <c r="J82" s="161"/>
      <c r="K82" s="161"/>
    </row>
    <row r="83" spans="1:11">
      <c r="A83" s="3" t="s">
        <v>139</v>
      </c>
      <c r="B83" s="155" t="s">
        <v>62</v>
      </c>
      <c r="C83" s="59">
        <v>0</v>
      </c>
      <c r="D83" s="93"/>
      <c r="E83" s="94"/>
      <c r="F83" s="59">
        <v>1863.74</v>
      </c>
      <c r="G83" s="62" t="s">
        <v>161</v>
      </c>
      <c r="I83" s="6"/>
      <c r="J83" s="161"/>
      <c r="K83" s="161"/>
    </row>
    <row r="84" spans="1:11">
      <c r="A84" s="3" t="s">
        <v>140</v>
      </c>
      <c r="B84" s="155" t="s">
        <v>63</v>
      </c>
      <c r="C84" s="59">
        <v>14004939.189999999</v>
      </c>
      <c r="D84" s="93"/>
      <c r="E84" s="94"/>
      <c r="F84" s="59">
        <v>18830090.149999999</v>
      </c>
      <c r="G84" s="62">
        <v>134.45320893249803</v>
      </c>
      <c r="I84" s="6"/>
      <c r="J84" s="161"/>
      <c r="K84" s="161"/>
    </row>
    <row r="85" spans="1:11">
      <c r="A85" s="3" t="s">
        <v>141</v>
      </c>
      <c r="B85" s="155" t="s">
        <v>64</v>
      </c>
      <c r="C85" s="59">
        <v>4387765.8499999996</v>
      </c>
      <c r="D85" s="93"/>
      <c r="E85" s="94"/>
      <c r="F85" s="59">
        <v>5685984.2699999996</v>
      </c>
      <c r="G85" s="62">
        <v>129.58723105062683</v>
      </c>
      <c r="I85" s="6"/>
      <c r="J85" s="161"/>
      <c r="K85" s="161"/>
    </row>
    <row r="86" spans="1:11">
      <c r="A86" s="3" t="s">
        <v>142</v>
      </c>
      <c r="B86" s="155" t="s">
        <v>65</v>
      </c>
      <c r="C86" s="59">
        <v>789510.94</v>
      </c>
      <c r="D86" s="93"/>
      <c r="E86" s="94"/>
      <c r="F86" s="59">
        <v>423792.7</v>
      </c>
      <c r="G86" s="62">
        <v>53.677875571933185</v>
      </c>
      <c r="I86" s="6"/>
      <c r="J86" s="161"/>
      <c r="K86" s="161"/>
    </row>
    <row r="87" spans="1:11">
      <c r="A87" s="3" t="s">
        <v>143</v>
      </c>
      <c r="B87" s="155" t="s">
        <v>66</v>
      </c>
      <c r="C87" s="59">
        <v>12652.36</v>
      </c>
      <c r="D87" s="93"/>
      <c r="E87" s="94"/>
      <c r="F87" s="59">
        <v>21422.11</v>
      </c>
      <c r="G87" s="62">
        <v>169.31315580650565</v>
      </c>
      <c r="I87" s="6"/>
      <c r="J87" s="161"/>
      <c r="K87" s="161"/>
    </row>
    <row r="88" spans="1:11">
      <c r="A88" s="3" t="s">
        <v>144</v>
      </c>
      <c r="B88" s="155" t="s">
        <v>67</v>
      </c>
      <c r="C88" s="59">
        <v>98409.41</v>
      </c>
      <c r="D88" s="93"/>
      <c r="E88" s="94"/>
      <c r="F88" s="59">
        <v>87554.12</v>
      </c>
      <c r="G88" s="62">
        <v>88.969256090449065</v>
      </c>
      <c r="I88" s="6"/>
      <c r="J88" s="161"/>
      <c r="K88" s="161"/>
    </row>
    <row r="89" spans="1:11">
      <c r="A89" s="3" t="s">
        <v>145</v>
      </c>
      <c r="B89" s="155" t="s">
        <v>68</v>
      </c>
      <c r="C89" s="59">
        <v>2348827.94</v>
      </c>
      <c r="D89" s="93"/>
      <c r="E89" s="94"/>
      <c r="F89" s="59">
        <v>4132043.46</v>
      </c>
      <c r="G89" s="62">
        <v>175.91937619747492</v>
      </c>
      <c r="I89" s="6"/>
      <c r="J89" s="161"/>
      <c r="K89" s="161"/>
    </row>
    <row r="90" spans="1:11">
      <c r="A90" s="3" t="s">
        <v>146</v>
      </c>
      <c r="B90" s="155" t="s">
        <v>69</v>
      </c>
      <c r="C90" s="59">
        <v>1129075.76</v>
      </c>
      <c r="D90" s="93"/>
      <c r="E90" s="94"/>
      <c r="F90" s="59">
        <v>988230.1</v>
      </c>
      <c r="G90" s="62">
        <v>87.525579328706868</v>
      </c>
      <c r="I90" s="6"/>
      <c r="J90" s="161"/>
      <c r="K90" s="161"/>
    </row>
    <row r="91" spans="1:11">
      <c r="A91" s="3" t="s">
        <v>147</v>
      </c>
      <c r="B91" s="155" t="s">
        <v>70</v>
      </c>
      <c r="C91" s="59">
        <v>9289.44</v>
      </c>
      <c r="D91" s="93"/>
      <c r="E91" s="94"/>
      <c r="F91" s="59">
        <v>32941.78</v>
      </c>
      <c r="G91" s="62">
        <v>354.61534818029935</v>
      </c>
      <c r="I91" s="6"/>
      <c r="J91" s="161"/>
      <c r="K91" s="161"/>
    </row>
    <row r="92" spans="1:11">
      <c r="A92" s="3" t="s">
        <v>148</v>
      </c>
      <c r="B92" s="155" t="s">
        <v>71</v>
      </c>
      <c r="C92" s="59">
        <v>37160.660000000003</v>
      </c>
      <c r="D92" s="93"/>
      <c r="E92" s="94"/>
      <c r="F92" s="59">
        <v>0</v>
      </c>
      <c r="G92" s="62">
        <v>0</v>
      </c>
      <c r="I92" s="6"/>
      <c r="J92" s="161"/>
      <c r="K92" s="161"/>
    </row>
    <row r="93" spans="1:11">
      <c r="A93" s="3" t="s">
        <v>149</v>
      </c>
      <c r="B93" s="155" t="s">
        <v>72</v>
      </c>
      <c r="C93" s="59">
        <v>26107.81</v>
      </c>
      <c r="D93" s="93"/>
      <c r="E93" s="94"/>
      <c r="F93" s="59">
        <v>0</v>
      </c>
      <c r="G93" s="62">
        <v>0</v>
      </c>
      <c r="I93" s="6"/>
      <c r="J93" s="161"/>
      <c r="K93" s="161"/>
    </row>
    <row r="94" spans="1:11">
      <c r="A94" s="3" t="s">
        <v>150</v>
      </c>
      <c r="B94" s="155" t="s">
        <v>73</v>
      </c>
      <c r="C94" s="59">
        <v>11052.85</v>
      </c>
      <c r="D94" s="93"/>
      <c r="E94" s="94"/>
      <c r="F94" s="59">
        <v>0</v>
      </c>
      <c r="G94" s="62">
        <v>0</v>
      </c>
      <c r="I94" s="6"/>
      <c r="J94" s="161"/>
      <c r="K94" s="161"/>
    </row>
    <row r="95" spans="1:11">
      <c r="A95" s="3" t="s">
        <v>151</v>
      </c>
      <c r="B95" s="155" t="s">
        <v>74</v>
      </c>
      <c r="C95" s="59">
        <v>850.57</v>
      </c>
      <c r="D95" s="93"/>
      <c r="E95" s="94"/>
      <c r="F95" s="59">
        <v>11877.87</v>
      </c>
      <c r="G95" s="62">
        <v>1396.460020927143</v>
      </c>
      <c r="I95" s="6"/>
      <c r="J95" s="161"/>
      <c r="K95" s="161"/>
    </row>
    <row r="96" spans="1:11">
      <c r="A96" s="3" t="s">
        <v>152</v>
      </c>
      <c r="B96" s="155" t="s">
        <v>75</v>
      </c>
      <c r="C96" s="59">
        <v>850.57</v>
      </c>
      <c r="D96" s="93"/>
      <c r="E96" s="94"/>
      <c r="F96" s="59">
        <v>11877.87</v>
      </c>
      <c r="G96" s="62">
        <v>1396.460020927143</v>
      </c>
      <c r="I96" s="6"/>
      <c r="J96" s="161"/>
      <c r="K96" s="161"/>
    </row>
    <row r="97" spans="1:11">
      <c r="A97" s="3" t="s">
        <v>153</v>
      </c>
      <c r="B97" s="155" t="s">
        <v>76</v>
      </c>
      <c r="C97" s="59">
        <v>61584.65</v>
      </c>
      <c r="D97" s="93"/>
      <c r="E97" s="94"/>
      <c r="F97" s="59">
        <v>225048.57</v>
      </c>
      <c r="G97" s="62">
        <v>365.42964845947813</v>
      </c>
      <c r="I97" s="6"/>
      <c r="J97" s="161"/>
      <c r="K97" s="161"/>
    </row>
    <row r="98" spans="1:11">
      <c r="A98" s="3" t="s">
        <v>154</v>
      </c>
      <c r="B98" s="155" t="s">
        <v>77</v>
      </c>
      <c r="C98" s="59">
        <v>61584.65</v>
      </c>
      <c r="D98" s="93"/>
      <c r="E98" s="94"/>
      <c r="F98" s="59">
        <v>225048.57</v>
      </c>
      <c r="G98" s="62">
        <v>365.42964845947813</v>
      </c>
      <c r="I98" s="6"/>
      <c r="J98" s="161"/>
      <c r="K98" s="161"/>
    </row>
    <row r="99" spans="1:11">
      <c r="A99" s="3" t="s">
        <v>155</v>
      </c>
      <c r="B99" s="155" t="s">
        <v>78</v>
      </c>
      <c r="C99" s="59">
        <v>0</v>
      </c>
      <c r="D99" s="90">
        <v>14370.99</v>
      </c>
      <c r="E99" s="59">
        <v>14370.99</v>
      </c>
      <c r="F99" s="59">
        <v>0</v>
      </c>
      <c r="G99" s="62" t="s">
        <v>161</v>
      </c>
      <c r="I99" s="6"/>
      <c r="J99" s="161"/>
      <c r="K99" s="161"/>
    </row>
    <row r="100" spans="1:11">
      <c r="A100" s="3" t="s">
        <v>156</v>
      </c>
      <c r="B100" s="155" t="s">
        <v>79</v>
      </c>
      <c r="C100" s="59">
        <v>0</v>
      </c>
      <c r="D100" s="93"/>
      <c r="E100" s="94"/>
      <c r="F100" s="59">
        <v>0</v>
      </c>
      <c r="G100" s="62" t="s">
        <v>161</v>
      </c>
      <c r="I100" s="6"/>
      <c r="J100" s="161"/>
      <c r="K100" s="161"/>
    </row>
    <row r="101" spans="1:11">
      <c r="A101" s="3" t="s">
        <v>157</v>
      </c>
      <c r="B101" s="155" t="s">
        <v>79</v>
      </c>
      <c r="C101" s="59">
        <v>0</v>
      </c>
      <c r="D101" s="93"/>
      <c r="E101" s="94"/>
      <c r="F101" s="59">
        <v>0</v>
      </c>
      <c r="G101" s="62" t="s">
        <v>161</v>
      </c>
      <c r="I101" s="6"/>
      <c r="J101" s="161"/>
      <c r="K101" s="161"/>
    </row>
    <row r="102" spans="1:11">
      <c r="A102" s="151" t="s">
        <v>246</v>
      </c>
      <c r="B102" s="160" t="s">
        <v>389</v>
      </c>
      <c r="C102" s="59">
        <v>0</v>
      </c>
      <c r="D102" s="90">
        <v>0</v>
      </c>
      <c r="E102" s="59">
        <v>0</v>
      </c>
      <c r="F102" s="59">
        <v>80797.98</v>
      </c>
      <c r="G102" s="62" t="s">
        <v>161</v>
      </c>
      <c r="H102" s="62" t="s">
        <v>161</v>
      </c>
      <c r="I102" s="6"/>
      <c r="J102" s="161"/>
      <c r="K102" s="161"/>
    </row>
    <row r="103" spans="1:11">
      <c r="A103" s="151" t="s">
        <v>257</v>
      </c>
      <c r="B103" s="160" t="s">
        <v>390</v>
      </c>
      <c r="C103" s="59">
        <v>0</v>
      </c>
      <c r="D103" s="90">
        <v>0</v>
      </c>
      <c r="E103" s="59">
        <v>0</v>
      </c>
      <c r="F103" s="59">
        <v>80797.98</v>
      </c>
      <c r="G103" s="62" t="s">
        <v>161</v>
      </c>
      <c r="H103" s="62" t="s">
        <v>161</v>
      </c>
      <c r="I103" s="6"/>
      <c r="J103" s="161"/>
      <c r="K103" s="161"/>
    </row>
    <row r="104" spans="1:11">
      <c r="A104" s="151" t="s">
        <v>391</v>
      </c>
      <c r="B104" s="160" t="s">
        <v>392</v>
      </c>
      <c r="C104" s="59">
        <v>0</v>
      </c>
      <c r="D104" s="90">
        <v>0</v>
      </c>
      <c r="E104" s="59">
        <v>0</v>
      </c>
      <c r="F104" s="59">
        <v>80797.98</v>
      </c>
      <c r="G104" s="62" t="s">
        <v>161</v>
      </c>
      <c r="H104" s="62" t="s">
        <v>161</v>
      </c>
      <c r="I104" s="6"/>
      <c r="J104" s="161"/>
      <c r="K104" s="161"/>
    </row>
    <row r="105" spans="1:11">
      <c r="A105" s="151" t="s">
        <v>393</v>
      </c>
      <c r="B105" s="160" t="s">
        <v>394</v>
      </c>
      <c r="C105" s="59">
        <v>0</v>
      </c>
      <c r="D105" s="90">
        <v>0</v>
      </c>
      <c r="E105" s="59">
        <v>0</v>
      </c>
      <c r="F105" s="59">
        <v>80797.98</v>
      </c>
      <c r="G105" s="62" t="s">
        <v>161</v>
      </c>
      <c r="H105" s="62" t="s">
        <v>161</v>
      </c>
      <c r="I105" s="6"/>
      <c r="J105" s="161"/>
      <c r="K105" s="161"/>
    </row>
  </sheetData>
  <mergeCells count="5">
    <mergeCell ref="A5:H5"/>
    <mergeCell ref="A3:H3"/>
    <mergeCell ref="A1:H1"/>
    <mergeCell ref="A8:B8"/>
    <mergeCell ref="A7:B7"/>
  </mergeCells>
  <phoneticPr fontId="3" type="noConversion"/>
  <conditionalFormatting sqref="A12:A1011">
    <cfRule type="expression" dxfId="78" priority="8">
      <formula>LEN($A12)=4</formula>
    </cfRule>
    <cfRule type="expression" dxfId="77" priority="9">
      <formula>LEN($A12)=3</formula>
    </cfRule>
    <cfRule type="expression" dxfId="76" priority="10">
      <formula>LEN($A12)=2</formula>
    </cfRule>
    <cfRule type="expression" dxfId="75" priority="11">
      <formula>LEN($A12)=1</formula>
    </cfRule>
  </conditionalFormatting>
  <conditionalFormatting sqref="A12:H1011">
    <cfRule type="expression" dxfId="74" priority="12">
      <formula>LEN($A12)=3</formula>
    </cfRule>
    <cfRule type="expression" dxfId="73" priority="13">
      <formula>LEN($A12)=2</formula>
    </cfRule>
    <cfRule type="expression" dxfId="72" priority="14">
      <formula>LEN($A12)=1</formula>
    </cfRule>
  </conditionalFormatting>
  <conditionalFormatting sqref="A102:A105">
    <cfRule type="expression" dxfId="71" priority="4">
      <formula>LEN($A102)=4</formula>
    </cfRule>
    <cfRule type="expression" dxfId="70" priority="4">
      <formula>LEN($A102)=3</formula>
    </cfRule>
    <cfRule type="expression" dxfId="69" priority="4">
      <formula>LEN($A102)=2</formula>
    </cfRule>
    <cfRule type="expression" dxfId="68" priority="4">
      <formula>LEN($A102)=1</formula>
    </cfRule>
  </conditionalFormatting>
  <conditionalFormatting sqref="A102:H105">
    <cfRule type="expression" dxfId="67" priority="5">
      <formula>LEN($A102)=3</formula>
    </cfRule>
    <cfRule type="expression" dxfId="66" priority="6">
      <formula>LEN($A102)=2</formula>
    </cfRule>
    <cfRule type="expression" dxfId="65" priority="7">
      <formula>LEN($A102)=1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&amp;C&amp;"Times New Roman,Uobičajeno"&amp;9INSTITUT RUĐER BOŠKOVIĆ</oddHeader>
    <oddFooter>&amp;L&amp;"Times New Roman,Uobičajeno"&amp;9I. OPĆI DIO&amp;C&amp;"Times New Roman,Uobičajeno"&amp;9IZVJEŠTAJ O RASHODIMA PREMA EKONOMSKOJ KLASIFIKACIJI &amp;R&amp;9&amp;P/&amp;N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4210-9167-4216-90B0-10C99CA987E4}">
  <sheetPr>
    <pageSetUpPr fitToPage="1"/>
  </sheetPr>
  <dimension ref="A1:J47"/>
  <sheetViews>
    <sheetView showWhiteSpace="0" topLeftCell="A5" zoomScaleNormal="100" workbookViewId="0">
      <pane ySplit="4" topLeftCell="A15" activePane="bottomLeft" state="frozen"/>
      <selection activeCell="A5" sqref="A5"/>
      <selection pane="bottomLeft" activeCell="A9" sqref="A9"/>
    </sheetView>
  </sheetViews>
  <sheetFormatPr defaultColWidth="8.875" defaultRowHeight="13.9"/>
  <cols>
    <col min="1" max="1" width="12.6875" style="3" customWidth="1"/>
    <col min="2" max="2" width="47.5" style="3" customWidth="1"/>
    <col min="3" max="3" width="16.6875" style="59" customWidth="1"/>
    <col min="4" max="5" width="16.6875" style="90" customWidth="1"/>
    <col min="6" max="6" width="16.6875" style="59" customWidth="1"/>
    <col min="7" max="8" width="14.6875" style="60" customWidth="1"/>
    <col min="9" max="9" width="9.9375" style="3" customWidth="1"/>
    <col min="10" max="10" width="8.875" style="204"/>
    <col min="11" max="16384" width="8.875" style="3"/>
  </cols>
  <sheetData>
    <row r="1" spans="1:10" ht="17" hidden="1" customHeight="1">
      <c r="A1" s="256" t="s">
        <v>162</v>
      </c>
      <c r="B1" s="256"/>
      <c r="C1" s="256"/>
      <c r="D1" s="256"/>
      <c r="E1" s="256"/>
      <c r="F1" s="256"/>
      <c r="G1" s="256"/>
      <c r="H1" s="256"/>
    </row>
    <row r="2" spans="1:10" ht="17" hidden="1" customHeight="1">
      <c r="A2" s="53"/>
      <c r="B2" s="53"/>
      <c r="C2" s="53"/>
      <c r="D2" s="95"/>
      <c r="E2" s="95"/>
      <c r="F2" s="53"/>
      <c r="G2" s="53"/>
      <c r="H2" s="53"/>
    </row>
    <row r="3" spans="1:10" ht="17" hidden="1" customHeight="1">
      <c r="A3" s="256" t="s">
        <v>163</v>
      </c>
      <c r="B3" s="256"/>
      <c r="C3" s="256"/>
      <c r="D3" s="256"/>
      <c r="E3" s="256"/>
      <c r="F3" s="256"/>
      <c r="G3" s="256"/>
      <c r="H3" s="256"/>
    </row>
    <row r="4" spans="1:10" ht="17" customHeight="1">
      <c r="A4" s="53"/>
      <c r="B4" s="53"/>
      <c r="C4" s="53"/>
      <c r="D4" s="95"/>
      <c r="E4" s="95"/>
      <c r="F4" s="53"/>
      <c r="G4" s="53"/>
      <c r="H4" s="53"/>
    </row>
    <row r="5" spans="1:10" ht="17" customHeight="1">
      <c r="A5" s="256" t="s">
        <v>294</v>
      </c>
      <c r="B5" s="256"/>
      <c r="C5" s="256"/>
      <c r="D5" s="256"/>
      <c r="E5" s="256"/>
      <c r="F5" s="256"/>
      <c r="G5" s="256"/>
      <c r="H5" s="256"/>
    </row>
    <row r="6" spans="1:10" ht="15.6" customHeight="1">
      <c r="A6" s="4"/>
      <c r="B6" s="4"/>
      <c r="C6" s="4"/>
      <c r="D6" s="85"/>
      <c r="E6" s="85"/>
      <c r="F6" s="4"/>
      <c r="G6" s="4"/>
      <c r="H6" s="4"/>
    </row>
    <row r="7" spans="1:10" ht="40.5">
      <c r="A7" s="261" t="s">
        <v>164</v>
      </c>
      <c r="B7" s="262"/>
      <c r="C7" s="1" t="s">
        <v>380</v>
      </c>
      <c r="D7" s="86" t="s">
        <v>379</v>
      </c>
      <c r="E7" s="86" t="s">
        <v>378</v>
      </c>
      <c r="F7" s="1" t="s">
        <v>381</v>
      </c>
      <c r="G7" s="27" t="s">
        <v>165</v>
      </c>
      <c r="H7" s="28" t="s">
        <v>166</v>
      </c>
    </row>
    <row r="8" spans="1:10" ht="15.6" customHeight="1">
      <c r="A8" s="259">
        <v>1</v>
      </c>
      <c r="B8" s="260"/>
      <c r="C8" s="29">
        <v>2</v>
      </c>
      <c r="D8" s="96">
        <v>3</v>
      </c>
      <c r="E8" s="96">
        <v>4</v>
      </c>
      <c r="F8" s="29">
        <v>5</v>
      </c>
      <c r="G8" s="29">
        <v>6</v>
      </c>
      <c r="H8" s="30">
        <v>7</v>
      </c>
    </row>
    <row r="9" spans="1:10" ht="15.6" customHeight="1">
      <c r="A9" s="31"/>
      <c r="B9" s="32"/>
      <c r="C9" s="33" t="s">
        <v>221</v>
      </c>
      <c r="D9" s="33" t="s">
        <v>221</v>
      </c>
      <c r="E9" s="33" t="s">
        <v>221</v>
      </c>
      <c r="F9" s="33" t="s">
        <v>221</v>
      </c>
      <c r="G9" s="33"/>
      <c r="H9" s="34"/>
    </row>
    <row r="10" spans="1:10" ht="14" hidden="1" customHeight="1">
      <c r="A10" s="3" t="s">
        <v>0</v>
      </c>
      <c r="B10" s="3" t="s">
        <v>1</v>
      </c>
      <c r="C10" s="59" t="s">
        <v>4</v>
      </c>
      <c r="D10" s="90" t="s">
        <v>2</v>
      </c>
      <c r="E10" s="90" t="s">
        <v>158</v>
      </c>
      <c r="F10" s="59" t="s">
        <v>3</v>
      </c>
      <c r="G10" s="60" t="s">
        <v>159</v>
      </c>
      <c r="H10" s="60" t="s">
        <v>160</v>
      </c>
    </row>
    <row r="11" spans="1:10" s="56" customFormat="1" ht="15.6" customHeight="1">
      <c r="A11" s="56" t="s">
        <v>161</v>
      </c>
      <c r="B11" s="56" t="s">
        <v>249</v>
      </c>
      <c r="C11" s="57">
        <v>66905394.289999999</v>
      </c>
      <c r="D11" s="98">
        <v>84243778.793284088</v>
      </c>
      <c r="E11" s="98">
        <v>72820621.890000001</v>
      </c>
      <c r="F11" s="57">
        <f>F12+F15+F17+F22+F25+F27</f>
        <v>75244593.719999984</v>
      </c>
      <c r="G11" s="58">
        <f>(A2_prihodi_rashodi_if[[#This Row],[realizacija]]/A2_prihodi_rashodi_if[[#This Row],[realizacija_prev]])*100</f>
        <v>112.46416603398808</v>
      </c>
      <c r="H11" s="58">
        <f>(A2_prihodi_rashodi_if[[#This Row],[realizacija]]/A2_prihodi_rashodi_if[[#This Row],[tekuci_plan_modified]])*100</f>
        <v>103.3286887245505</v>
      </c>
      <c r="J11" s="205"/>
    </row>
    <row r="12" spans="1:10">
      <c r="A12" s="3" t="s">
        <v>250</v>
      </c>
      <c r="B12" s="3" t="s">
        <v>251</v>
      </c>
      <c r="C12" s="59">
        <v>37071937.18</v>
      </c>
      <c r="D12" s="90">
        <v>38586467.000000007</v>
      </c>
      <c r="E12" s="90">
        <v>39644065.43</v>
      </c>
      <c r="F12" s="59">
        <v>38177433.68</v>
      </c>
      <c r="G12" s="60">
        <f>(A2_prihodi_rashodi_if[[#This Row],[realizacija]]/A2_prihodi_rashodi_if[[#This Row],[realizacija_prev]])*100</f>
        <v>102.98203057108223</v>
      </c>
      <c r="H12" s="60">
        <f>(A2_prihodi_rashodi_if[[#This Row],[realizacija]]/A2_prihodi_rashodi_if[[#This Row],[tekuci_plan_modified]])*100</f>
        <v>96.300501136570745</v>
      </c>
    </row>
    <row r="13" spans="1:10">
      <c r="A13" s="3" t="s">
        <v>252</v>
      </c>
      <c r="B13" s="3" t="s">
        <v>253</v>
      </c>
      <c r="C13" s="59">
        <v>31958056.640000001</v>
      </c>
      <c r="D13" s="90">
        <v>33827489.000000007</v>
      </c>
      <c r="E13" s="90">
        <v>37220243.939999998</v>
      </c>
      <c r="F13" s="59">
        <v>35406510.5</v>
      </c>
      <c r="G13" s="60">
        <f>(A2_prihodi_rashodi_if[[#This Row],[realizacija]]/A2_prihodi_rashodi_if[[#This Row],[realizacija_prev]])*100</f>
        <v>110.79056182560167</v>
      </c>
      <c r="H13" s="60">
        <f>(A2_prihodi_rashodi_if[[#This Row],[realizacija]]/A2_prihodi_rashodi_if[[#This Row],[tekuci_plan_modified]])*100</f>
        <v>95.127024307192116</v>
      </c>
      <c r="J13" s="205"/>
    </row>
    <row r="14" spans="1:10">
      <c r="A14" s="3" t="s">
        <v>272</v>
      </c>
      <c r="B14" s="3" t="s">
        <v>273</v>
      </c>
      <c r="C14" s="59">
        <v>5113880.54</v>
      </c>
      <c r="D14" s="90">
        <v>4758978</v>
      </c>
      <c r="E14" s="90">
        <v>2423821.4900000002</v>
      </c>
      <c r="F14" s="59">
        <v>2770923.18</v>
      </c>
      <c r="G14" s="60">
        <f>(A2_prihodi_rashodi_if[[#This Row],[realizacija]]/A2_prihodi_rashodi_if[[#This Row],[realizacija_prev]])*100</f>
        <v>54.184354881312892</v>
      </c>
      <c r="H14" s="60">
        <f>(A2_prihodi_rashodi_if[[#This Row],[realizacija]]/A2_prihodi_rashodi_if[[#This Row],[tekuci_plan_modified]])*100</f>
        <v>114.32043124594955</v>
      </c>
      <c r="J14" s="205"/>
    </row>
    <row r="15" spans="1:10">
      <c r="A15" s="3" t="s">
        <v>80</v>
      </c>
      <c r="B15" s="3" t="s">
        <v>254</v>
      </c>
      <c r="C15" s="59">
        <v>2704090.85</v>
      </c>
      <c r="D15" s="90">
        <v>2432387.0257614977</v>
      </c>
      <c r="E15" s="90">
        <v>2861559.78</v>
      </c>
      <c r="F15" s="59">
        <v>3993988.58</v>
      </c>
      <c r="G15" s="60">
        <f>(A2_prihodi_rashodi_if[[#This Row],[realizacija]]/A2_prihodi_rashodi_if[[#This Row],[realizacija_prev]])*100</f>
        <v>147.7017157171328</v>
      </c>
      <c r="H15" s="60">
        <f>(A2_prihodi_rashodi_if[[#This Row],[realizacija]]/A2_prihodi_rashodi_if[[#This Row],[tekuci_plan_modified]])*100</f>
        <v>139.57382990615002</v>
      </c>
      <c r="J15" s="205"/>
    </row>
    <row r="16" spans="1:10">
      <c r="A16" s="3" t="s">
        <v>81</v>
      </c>
      <c r="B16" s="3" t="s">
        <v>255</v>
      </c>
      <c r="C16" s="59">
        <v>2704090.85</v>
      </c>
      <c r="D16" s="90">
        <v>2432387.0257614977</v>
      </c>
      <c r="E16" s="90">
        <v>2861559.78</v>
      </c>
      <c r="F16" s="59">
        <v>3993988.58</v>
      </c>
      <c r="G16" s="60">
        <f>(A2_prihodi_rashodi_if[[#This Row],[realizacija]]/A2_prihodi_rashodi_if[[#This Row],[realizacija_prev]])*100</f>
        <v>147.7017157171328</v>
      </c>
      <c r="H16" s="60">
        <f>(A2_prihodi_rashodi_if[[#This Row],[realizacija]]/A2_prihodi_rashodi_if[[#This Row],[tekuci_plan_modified]])*100</f>
        <v>139.57382990615002</v>
      </c>
      <c r="J16" s="205"/>
    </row>
    <row r="17" spans="1:10">
      <c r="A17" s="3" t="s">
        <v>246</v>
      </c>
      <c r="B17" s="3" t="s">
        <v>256</v>
      </c>
      <c r="C17" s="59">
        <v>25600023.07</v>
      </c>
      <c r="D17" s="90">
        <v>42902068.767522588</v>
      </c>
      <c r="E17" s="90">
        <v>30051026.039999999</v>
      </c>
      <c r="F17" s="59">
        <v>32831527.48</v>
      </c>
      <c r="G17" s="60">
        <f>(A2_prihodi_rashodi_if[[#This Row],[realizacija]]/A2_prihodi_rashodi_if[[#This Row],[realizacija_prev]])*100</f>
        <v>128.24803864522457</v>
      </c>
      <c r="H17" s="60">
        <f>(A2_prihodi_rashodi_if[[#This Row],[realizacija]]/A2_prihodi_rashodi_if[[#This Row],[tekuci_plan_modified]])*100</f>
        <v>109.25260068091838</v>
      </c>
      <c r="J17" s="205"/>
    </row>
    <row r="18" spans="1:10">
      <c r="A18" s="3" t="s">
        <v>257</v>
      </c>
      <c r="B18" s="3" t="s">
        <v>258</v>
      </c>
      <c r="C18" s="59">
        <v>1464100.92</v>
      </c>
      <c r="D18" s="90">
        <v>2465471.5266849822</v>
      </c>
      <c r="E18" s="90">
        <v>3873574.5</v>
      </c>
      <c r="F18" s="59">
        <v>3744930.85</v>
      </c>
      <c r="G18" s="60">
        <f>(A2_prihodi_rashodi_if[[#This Row],[realizacija]]/A2_prihodi_rashodi_if[[#This Row],[realizacija_prev]])*100</f>
        <v>255.78365526879119</v>
      </c>
      <c r="H18" s="60">
        <f>(A2_prihodi_rashodi_if[[#This Row],[realizacija]]/A2_prihodi_rashodi_if[[#This Row],[tekuci_plan_modified]])*100</f>
        <v>96.678942150202602</v>
      </c>
      <c r="J18" s="205"/>
    </row>
    <row r="19" spans="1:10">
      <c r="A19" s="3" t="s">
        <v>259</v>
      </c>
      <c r="B19" s="3" t="s">
        <v>260</v>
      </c>
      <c r="C19" s="59">
        <v>10548984.85</v>
      </c>
      <c r="D19" s="90">
        <v>7043406.2408376066</v>
      </c>
      <c r="E19" s="90">
        <v>8603406.2400000002</v>
      </c>
      <c r="F19" s="59">
        <v>9351696.959999999</v>
      </c>
      <c r="G19" s="60">
        <f>(A2_prihodi_rashodi_if[[#This Row],[realizacija]]/A2_prihodi_rashodi_if[[#This Row],[realizacija_prev]])*100</f>
        <v>88.650207512621463</v>
      </c>
      <c r="H19" s="60">
        <f>(A2_prihodi_rashodi_if[[#This Row],[realizacija]]/A2_prihodi_rashodi_if[[#This Row],[tekuci_plan_modified]])*100</f>
        <v>108.6976099829037</v>
      </c>
      <c r="J19" s="205"/>
    </row>
    <row r="20" spans="1:10">
      <c r="A20" s="3" t="s">
        <v>261</v>
      </c>
      <c r="B20" s="3" t="s">
        <v>262</v>
      </c>
      <c r="C20" s="59">
        <v>9122369.5500000007</v>
      </c>
      <c r="D20" s="90">
        <v>27638198</v>
      </c>
      <c r="E20" s="90">
        <v>14159815.960000001</v>
      </c>
      <c r="F20" s="59">
        <v>16278850.859999999</v>
      </c>
      <c r="G20" s="60">
        <f>(A2_prihodi_rashodi_if[[#This Row],[realizacija]]/A2_prihodi_rashodi_if[[#This Row],[realizacija_prev]])*100</f>
        <v>178.44980704602128</v>
      </c>
      <c r="H20" s="60">
        <f>(A2_prihodi_rashodi_if[[#This Row],[realizacija]]/A2_prihodi_rashodi_if[[#This Row],[tekuci_plan_modified]])*100</f>
        <v>114.965130238882</v>
      </c>
      <c r="J20" s="205"/>
    </row>
    <row r="21" spans="1:10">
      <c r="A21" s="3" t="s">
        <v>263</v>
      </c>
      <c r="B21" s="3" t="s">
        <v>264</v>
      </c>
      <c r="C21" s="59">
        <v>4464567.75</v>
      </c>
      <c r="D21" s="90">
        <v>5754993</v>
      </c>
      <c r="E21" s="90">
        <v>3414229.34</v>
      </c>
      <c r="F21" s="59">
        <v>3456048.81</v>
      </c>
      <c r="G21" s="60">
        <f>(A2_prihodi_rashodi_if[[#This Row],[realizacija]]/A2_prihodi_rashodi_if[[#This Row],[realizacija_prev]])*100</f>
        <v>77.410602851754234</v>
      </c>
      <c r="H21" s="60">
        <f>(A2_prihodi_rashodi_if[[#This Row],[realizacija]]/A2_prihodi_rashodi_if[[#This Row],[tekuci_plan_modified]])*100</f>
        <v>101.22485825747137</v>
      </c>
      <c r="J21" s="205"/>
    </row>
    <row r="22" spans="1:10">
      <c r="A22" s="3" t="s">
        <v>169</v>
      </c>
      <c r="B22" s="3" t="s">
        <v>265</v>
      </c>
      <c r="C22" s="59">
        <v>1066397.1299999999</v>
      </c>
      <c r="D22" s="90">
        <v>62565</v>
      </c>
      <c r="E22" s="90">
        <v>259152.89</v>
      </c>
      <c r="F22" s="59">
        <v>235460.74</v>
      </c>
      <c r="G22" s="60">
        <f>(A2_prihodi_rashodi_if[[#This Row],[realizacija]]/A2_prihodi_rashodi_if[[#This Row],[realizacija_prev]])*100</f>
        <v>22.080023790011513</v>
      </c>
      <c r="H22" s="60">
        <f>(A2_prihodi_rashodi_if[[#This Row],[realizacija]]/A2_prihodi_rashodi_if[[#This Row],[tekuci_plan_modified]])*100</f>
        <v>90.857848430708216</v>
      </c>
      <c r="J22" s="205"/>
    </row>
    <row r="23" spans="1:10">
      <c r="A23" s="3" t="s">
        <v>266</v>
      </c>
      <c r="B23" s="3" t="s">
        <v>267</v>
      </c>
      <c r="C23" s="59">
        <v>1040505.07</v>
      </c>
      <c r="D23" s="90">
        <v>62565</v>
      </c>
      <c r="E23" s="90">
        <v>259152.89</v>
      </c>
      <c r="F23" s="59">
        <v>216196.58</v>
      </c>
      <c r="G23" s="60">
        <f>(A2_prihodi_rashodi_if[[#This Row],[realizacija]]/A2_prihodi_rashodi_if[[#This Row],[realizacija_prev]])*100</f>
        <v>20.778041956105028</v>
      </c>
      <c r="H23" s="60">
        <f>(A2_prihodi_rashodi_if[[#This Row],[realizacija]]/A2_prihodi_rashodi_if[[#This Row],[tekuci_plan_modified]])*100</f>
        <v>83.424336884686085</v>
      </c>
      <c r="J23" s="205"/>
    </row>
    <row r="24" spans="1:10">
      <c r="A24" s="3" t="s">
        <v>171</v>
      </c>
      <c r="B24" s="3" t="s">
        <v>274</v>
      </c>
      <c r="C24" s="59">
        <v>25892.06</v>
      </c>
      <c r="D24" s="90">
        <v>0</v>
      </c>
      <c r="E24" s="90">
        <v>0</v>
      </c>
      <c r="F24" s="59">
        <v>19264.16</v>
      </c>
      <c r="G24" s="60">
        <f>(A2_prihodi_rashodi_if[[#This Row],[realizacija]]/A2_prihodi_rashodi_if[[#This Row],[realizacija_prev]])*100</f>
        <v>74.401805032121814</v>
      </c>
      <c r="J24" s="205"/>
    </row>
    <row r="25" spans="1:10">
      <c r="A25" s="3" t="s">
        <v>210</v>
      </c>
      <c r="B25" s="3" t="s">
        <v>268</v>
      </c>
      <c r="C25" s="59">
        <v>1470.01</v>
      </c>
      <c r="D25" s="90">
        <v>0</v>
      </c>
      <c r="E25" s="90">
        <v>0</v>
      </c>
      <c r="F25" s="59">
        <v>1365.49</v>
      </c>
      <c r="G25" s="60">
        <f>(A2_prihodi_rashodi_if[[#This Row],[realizacija]]/A2_prihodi_rashodi_if[[#This Row],[realizacija_prev]])*100</f>
        <v>92.889844286773553</v>
      </c>
      <c r="J25" s="205"/>
    </row>
    <row r="26" spans="1:10">
      <c r="A26" s="3" t="s">
        <v>269</v>
      </c>
      <c r="B26" s="3" t="s">
        <v>270</v>
      </c>
      <c r="C26" s="59">
        <v>1470.01</v>
      </c>
      <c r="D26" s="90">
        <v>0</v>
      </c>
      <c r="E26" s="90">
        <v>0</v>
      </c>
      <c r="F26" s="59">
        <v>1365.49</v>
      </c>
      <c r="G26" s="60">
        <f>(A2_prihodi_rashodi_if[[#This Row],[realizacija]]/A2_prihodi_rashodi_if[[#This Row],[realizacija_prev]])*100</f>
        <v>92.889844286773553</v>
      </c>
      <c r="J26" s="205"/>
    </row>
    <row r="27" spans="1:10">
      <c r="A27" s="3" t="s">
        <v>244</v>
      </c>
      <c r="B27" s="3" t="s">
        <v>275</v>
      </c>
      <c r="C27" s="59">
        <v>461476.05</v>
      </c>
      <c r="D27" s="90">
        <v>260291.00000000009</v>
      </c>
      <c r="E27" s="90">
        <v>4817.75</v>
      </c>
      <c r="F27" s="59">
        <v>4817.75</v>
      </c>
      <c r="G27" s="60">
        <f>(A2_prihodi_rashodi_if[[#This Row],[realizacija]]/A2_prihodi_rashodi_if[[#This Row],[realizacija_prev]])*100</f>
        <v>1.0439870064762842</v>
      </c>
      <c r="H27" s="60">
        <f>(A2_prihodi_rashodi_if[[#This Row],[realizacija]]/A2_prihodi_rashodi_if[[#This Row],[tekuci_plan_modified]])*100</f>
        <v>100</v>
      </c>
      <c r="J27" s="205"/>
    </row>
    <row r="28" spans="1:10">
      <c r="A28" s="3" t="s">
        <v>276</v>
      </c>
      <c r="B28" s="3" t="s">
        <v>277</v>
      </c>
      <c r="C28" s="59">
        <v>461476.05</v>
      </c>
      <c r="D28" s="90">
        <v>260291.00000000009</v>
      </c>
      <c r="E28" s="90">
        <v>4817.75</v>
      </c>
      <c r="F28" s="59">
        <v>4817.75</v>
      </c>
      <c r="G28" s="60">
        <f>(A2_prihodi_rashodi_if[[#This Row],[realizacija]]/A2_prihodi_rashodi_if[[#This Row],[realizacija_prev]])*100</f>
        <v>1.0439870064762842</v>
      </c>
      <c r="H28" s="60">
        <f>(A2_prihodi_rashodi_if[[#This Row],[realizacija]]/A2_prihodi_rashodi_if[[#This Row],[tekuci_plan_modified]])*100</f>
        <v>100</v>
      </c>
      <c r="J28" s="205"/>
    </row>
    <row r="29" spans="1:10">
      <c r="A29" s="3" t="s">
        <v>161</v>
      </c>
      <c r="B29" s="3" t="s">
        <v>271</v>
      </c>
      <c r="C29" s="59">
        <f t="shared" ref="C29:D29" si="0">C30+C33+C35+C41+C46</f>
        <v>61680007.419999994</v>
      </c>
      <c r="D29" s="90">
        <f t="shared" si="0"/>
        <v>84243778.713408321</v>
      </c>
      <c r="E29" s="90">
        <f>E30+E33+E35+E41+E46</f>
        <v>74348637.563999996</v>
      </c>
      <c r="F29" s="59">
        <f>F30+F33+F35+F41+F44+F46</f>
        <v>77428174.900000021</v>
      </c>
      <c r="G29" s="60">
        <f>(A2_prihodi_rashodi_if[[#This Row],[realizacija]]/A2_prihodi_rashodi_if[[#This Row],[realizacija_prev]])*100</f>
        <v>125.53204537211779</v>
      </c>
      <c r="H29" s="60">
        <f>(A2_prihodi_rashodi_if[[#This Row],[realizacija]]/A2_prihodi_rashodi_if[[#This Row],[tekuci_plan_modified]])*100</f>
        <v>104.14202255333748</v>
      </c>
      <c r="J29" s="205"/>
    </row>
    <row r="30" spans="1:10">
      <c r="A30" s="3" t="s">
        <v>250</v>
      </c>
      <c r="B30" s="3" t="s">
        <v>251</v>
      </c>
      <c r="C30" s="59">
        <f t="shared" ref="C30:D30" si="1">C31+C32</f>
        <v>34116029.049999997</v>
      </c>
      <c r="D30" s="90">
        <f t="shared" si="1"/>
        <v>38586467.000000015</v>
      </c>
      <c r="E30" s="90">
        <f>E31+E32</f>
        <v>40039166.449999996</v>
      </c>
      <c r="F30" s="59">
        <f>F31+F32</f>
        <v>41369629.470000006</v>
      </c>
      <c r="G30" s="60">
        <f>(A2_prihodi_rashodi_if[[#This Row],[realizacija]]/A2_prihodi_rashodi_if[[#This Row],[realizacija_prev]])*100</f>
        <v>121.2615612718855</v>
      </c>
      <c r="H30" s="60">
        <f>(A2_prihodi_rashodi_if[[#This Row],[realizacija]]/A2_prihodi_rashodi_if[[#This Row],[tekuci_plan_modified]])*100</f>
        <v>103.3229038912722</v>
      </c>
      <c r="J30" s="205"/>
    </row>
    <row r="31" spans="1:10">
      <c r="A31" s="3" t="s">
        <v>252</v>
      </c>
      <c r="B31" s="3" t="s">
        <v>253</v>
      </c>
      <c r="C31" s="59">
        <v>31996397.059999999</v>
      </c>
      <c r="D31" s="90">
        <v>33827489.000000015</v>
      </c>
      <c r="E31" s="90">
        <v>37220243.939999998</v>
      </c>
      <c r="F31" s="59">
        <v>38329032.950000003</v>
      </c>
      <c r="G31" s="60">
        <f>(A2_prihodi_rashodi_if[[#This Row],[realizacija]]/A2_prihodi_rashodi_if[[#This Row],[realizacija_prev]])*100</f>
        <v>119.79171554261244</v>
      </c>
      <c r="H31" s="60">
        <f>(A2_prihodi_rashodi_if[[#This Row],[realizacija]]/A2_prihodi_rashodi_if[[#This Row],[tekuci_plan_modified]])*100</f>
        <v>102.97899447351125</v>
      </c>
      <c r="J31" s="205"/>
    </row>
    <row r="32" spans="1:10">
      <c r="A32" s="3" t="s">
        <v>272</v>
      </c>
      <c r="B32" s="3" t="s">
        <v>273</v>
      </c>
      <c r="C32" s="59">
        <v>2119631.9900000002</v>
      </c>
      <c r="D32" s="90">
        <v>4758978</v>
      </c>
      <c r="E32" s="90">
        <v>2818922.5100000002</v>
      </c>
      <c r="F32" s="59">
        <v>3040596.52</v>
      </c>
      <c r="G32" s="60">
        <f>(A2_prihodi_rashodi_if[[#This Row],[realizacija]]/A2_prihodi_rashodi_if[[#This Row],[realizacija_prev]])*100</f>
        <v>143.44926545480189</v>
      </c>
      <c r="H32" s="60">
        <f>(A2_prihodi_rashodi_if[[#This Row],[realizacija]]/A2_prihodi_rashodi_if[[#This Row],[tekuci_plan_modified]])*100</f>
        <v>107.8637851595289</v>
      </c>
      <c r="J32" s="205"/>
    </row>
    <row r="33" spans="1:10">
      <c r="A33" s="3" t="s">
        <v>80</v>
      </c>
      <c r="B33" s="3" t="s">
        <v>254</v>
      </c>
      <c r="C33" s="59">
        <v>2734630.12</v>
      </c>
      <c r="D33" s="90">
        <v>2432387.0257614977</v>
      </c>
      <c r="E33" s="90">
        <v>3554612.13</v>
      </c>
      <c r="F33" s="59">
        <f>F34</f>
        <v>3803137.0900000008</v>
      </c>
      <c r="G33" s="60">
        <f>(A2_prihodi_rashodi_if[[#This Row],[realizacija]]/A2_prihodi_rashodi_if[[#This Row],[realizacija_prev]])*100</f>
        <v>139.0731807634738</v>
      </c>
      <c r="H33" s="60">
        <f>(A2_prihodi_rashodi_if[[#This Row],[realizacija]]/A2_prihodi_rashodi_if[[#This Row],[tekuci_plan_modified]])*100</f>
        <v>106.99161964543234</v>
      </c>
      <c r="J33" s="205"/>
    </row>
    <row r="34" spans="1:10">
      <c r="A34" s="3" t="s">
        <v>81</v>
      </c>
      <c r="B34" s="3" t="s">
        <v>255</v>
      </c>
      <c r="C34" s="59">
        <v>2734630.12</v>
      </c>
      <c r="D34" s="90">
        <v>2432387.0257614977</v>
      </c>
      <c r="E34" s="90">
        <v>3554612.13</v>
      </c>
      <c r="F34" s="59">
        <v>3803137.0900000008</v>
      </c>
      <c r="G34" s="60">
        <f>(A2_prihodi_rashodi_if[[#This Row],[realizacija]]/A2_prihodi_rashodi_if[[#This Row],[realizacija_prev]])*100</f>
        <v>139.0731807634738</v>
      </c>
      <c r="H34" s="60">
        <f>(A2_prihodi_rashodi_if[[#This Row],[realizacija]]/A2_prihodi_rashodi_if[[#This Row],[tekuci_plan_modified]])*100</f>
        <v>106.99161964543234</v>
      </c>
      <c r="J34" s="205"/>
    </row>
    <row r="35" spans="1:10">
      <c r="A35" s="3" t="s">
        <v>246</v>
      </c>
      <c r="B35" s="3" t="s">
        <v>256</v>
      </c>
      <c r="C35" s="59">
        <f t="shared" ref="C35:D35" si="2">SUM(C36:C40)</f>
        <v>23950796.040000003</v>
      </c>
      <c r="D35" s="90">
        <f t="shared" si="2"/>
        <v>42902068.687646814</v>
      </c>
      <c r="E35" s="90">
        <f>SUM(E36:E40)</f>
        <v>30471841.393999994</v>
      </c>
      <c r="F35" s="59">
        <f>SUM(F36:F40)</f>
        <v>32222547.390000001</v>
      </c>
      <c r="G35" s="60">
        <f>(A2_prihodi_rashodi_if[[#This Row],[realizacija]]/A2_prihodi_rashodi_if[[#This Row],[realizacija_prev]])*100</f>
        <v>134.53643601734748</v>
      </c>
      <c r="H35" s="60">
        <f>(A2_prihodi_rashodi_if[[#This Row],[realizacija]]/A2_prihodi_rashodi_if[[#This Row],[tekuci_plan_modified]])*100</f>
        <v>105.74532393157155</v>
      </c>
      <c r="J35" s="205"/>
    </row>
    <row r="36" spans="1:10">
      <c r="A36" s="3" t="s">
        <v>257</v>
      </c>
      <c r="B36" s="3" t="s">
        <v>258</v>
      </c>
      <c r="C36" s="59">
        <v>1429481.34</v>
      </c>
      <c r="D36" s="90">
        <v>2465471.5266849822</v>
      </c>
      <c r="E36" s="90">
        <v>2061398.24</v>
      </c>
      <c r="F36" s="59">
        <v>2121575.67</v>
      </c>
      <c r="G36" s="60">
        <f>(A2_prihodi_rashodi_if[[#This Row],[realizacija]]/A2_prihodi_rashodi_if[[#This Row],[realizacija_prev]])*100</f>
        <v>148.41576525930725</v>
      </c>
      <c r="H36" s="60">
        <f>(A2_prihodi_rashodi_if[[#This Row],[realizacija]]/A2_prihodi_rashodi_if[[#This Row],[tekuci_plan_modified]])*100</f>
        <v>102.91925300178775</v>
      </c>
      <c r="J36" s="205"/>
    </row>
    <row r="37" spans="1:10">
      <c r="A37" s="3" t="s">
        <v>259</v>
      </c>
      <c r="B37" s="3" t="s">
        <v>260</v>
      </c>
      <c r="C37" s="59">
        <v>8236097.4000000004</v>
      </c>
      <c r="D37" s="90">
        <v>7043406.5</v>
      </c>
      <c r="E37" s="90">
        <v>7043406.5</v>
      </c>
      <c r="F37" s="59">
        <v>7381549.1399999997</v>
      </c>
      <c r="G37" s="60">
        <f>(A2_prihodi_rashodi_if[[#This Row],[realizacija]]/A2_prihodi_rashodi_if[[#This Row],[realizacija_prev]])*100</f>
        <v>89.624354612416298</v>
      </c>
      <c r="H37" s="60">
        <f>(A2_prihodi_rashodi_if[[#This Row],[realizacija]]/A2_prihodi_rashodi_if[[#This Row],[tekuci_plan_modified]])*100</f>
        <v>104.80083948015779</v>
      </c>
      <c r="J37" s="205"/>
    </row>
    <row r="38" spans="1:10">
      <c r="A38" s="3" t="s">
        <v>315</v>
      </c>
      <c r="B38" s="3" t="s">
        <v>316</v>
      </c>
      <c r="C38" s="59">
        <v>628.71</v>
      </c>
      <c r="D38" s="90">
        <v>0</v>
      </c>
      <c r="E38" s="90">
        <v>0</v>
      </c>
      <c r="F38" s="59">
        <v>1138.44</v>
      </c>
      <c r="G38" s="60">
        <f>(A2_prihodi_rashodi_if[[#This Row],[realizacija]]/A2_prihodi_rashodi_if[[#This Row],[realizacija_prev]])*100</f>
        <v>181.07553562055639</v>
      </c>
      <c r="H38" s="60" t="e">
        <f>(A2_prihodi_rashodi_if[[#This Row],[realizacija]]/A2_prihodi_rashodi_if[[#This Row],[tekuci_plan_modified]])*100</f>
        <v>#DIV/0!</v>
      </c>
      <c r="J38" s="205"/>
    </row>
    <row r="39" spans="1:10">
      <c r="A39" s="3" t="s">
        <v>261</v>
      </c>
      <c r="B39" s="3" t="s">
        <v>262</v>
      </c>
      <c r="C39" s="59">
        <v>12929643.289999999</v>
      </c>
      <c r="D39" s="90">
        <v>27638197.660961833</v>
      </c>
      <c r="E39" s="90">
        <v>16490133.613999994</v>
      </c>
      <c r="F39" s="59">
        <v>17897208.109999999</v>
      </c>
      <c r="G39" s="60">
        <f>(A2_prihodi_rashodi_if[[#This Row],[realizacija]]/A2_prihodi_rashodi_if[[#This Row],[realizacija_prev]])*100</f>
        <v>138.4199680422893</v>
      </c>
      <c r="H39" s="60">
        <f>(A2_prihodi_rashodi_if[[#This Row],[realizacija]]/A2_prihodi_rashodi_if[[#This Row],[tekuci_plan_modified]])*100</f>
        <v>108.53282653092278</v>
      </c>
      <c r="J39" s="205"/>
    </row>
    <row r="40" spans="1:10">
      <c r="A40" s="3" t="s">
        <v>263</v>
      </c>
      <c r="B40" s="3" t="s">
        <v>264</v>
      </c>
      <c r="C40" s="59">
        <v>1354945.3</v>
      </c>
      <c r="D40" s="90">
        <v>5754993</v>
      </c>
      <c r="E40" s="90">
        <v>4876903.04</v>
      </c>
      <c r="F40" s="59">
        <v>4821076.03</v>
      </c>
      <c r="G40" s="60">
        <f>(A2_prihodi_rashodi_if[[#This Row],[realizacija]]/A2_prihodi_rashodi_if[[#This Row],[realizacija_prev]])*100</f>
        <v>355.81333283343616</v>
      </c>
      <c r="H40" s="60">
        <f>(A2_prihodi_rashodi_if[[#This Row],[realizacija]]/A2_prihodi_rashodi_if[[#This Row],[tekuci_plan_modified]])*100</f>
        <v>98.855277426224987</v>
      </c>
      <c r="J40" s="205"/>
    </row>
    <row r="41" spans="1:10">
      <c r="A41" s="3" t="s">
        <v>169</v>
      </c>
      <c r="B41" s="3" t="s">
        <v>265</v>
      </c>
      <c r="C41" s="59">
        <v>165975.85999999999</v>
      </c>
      <c r="D41" s="90">
        <v>62565</v>
      </c>
      <c r="E41" s="90">
        <v>280488.42</v>
      </c>
      <c r="F41" s="59">
        <f>SUM(F42:F43)</f>
        <v>278240.5</v>
      </c>
      <c r="G41" s="60">
        <f>(A2_prihodi_rashodi_if[[#This Row],[realizacija]]/A2_prihodi_rashodi_if[[#This Row],[realizacija_prev]])*100</f>
        <v>167.63913740227042</v>
      </c>
      <c r="H41" s="60">
        <f>(A2_prihodi_rashodi_if[[#This Row],[realizacija]]/A2_prihodi_rashodi_if[[#This Row],[tekuci_plan_modified]])*100</f>
        <v>99.198569409746057</v>
      </c>
      <c r="J41" s="205"/>
    </row>
    <row r="42" spans="1:10">
      <c r="A42" s="3" t="s">
        <v>266</v>
      </c>
      <c r="B42" s="3" t="s">
        <v>267</v>
      </c>
      <c r="C42" s="59">
        <v>147222.17000000001</v>
      </c>
      <c r="D42" s="90">
        <v>62565</v>
      </c>
      <c r="E42" s="90">
        <v>280488.42</v>
      </c>
      <c r="F42" s="59">
        <v>231884.13</v>
      </c>
      <c r="G42" s="60">
        <f>(A2_prihodi_rashodi_if[[#This Row],[realizacija]]/A2_prihodi_rashodi_if[[#This Row],[realizacija_prev]])*100</f>
        <v>157.50625737957807</v>
      </c>
      <c r="H42" s="60">
        <f>(A2_prihodi_rashodi_if[[#This Row],[realizacija]]/A2_prihodi_rashodi_if[[#This Row],[tekuci_plan_modified]])*100</f>
        <v>82.671552002039874</v>
      </c>
      <c r="J42" s="205"/>
    </row>
    <row r="43" spans="1:10">
      <c r="A43" s="3" t="s">
        <v>171</v>
      </c>
      <c r="B43" s="3" t="s">
        <v>274</v>
      </c>
      <c r="C43" s="59">
        <v>18753.689999999999</v>
      </c>
      <c r="D43" s="90">
        <v>0</v>
      </c>
      <c r="E43" s="90">
        <v>0</v>
      </c>
      <c r="F43" s="59">
        <v>46356.37</v>
      </c>
      <c r="G43" s="60">
        <f>(A2_prihodi_rashodi_if[[#This Row],[realizacija]]/A2_prihodi_rashodi_if[[#This Row],[realizacija_prev]])*100</f>
        <v>247.18532726092843</v>
      </c>
      <c r="J43" s="205"/>
    </row>
    <row r="44" spans="1:10">
      <c r="A44" s="3" t="s">
        <v>210</v>
      </c>
      <c r="B44" s="3" t="s">
        <v>268</v>
      </c>
      <c r="C44" s="59">
        <v>0</v>
      </c>
      <c r="D44" s="90">
        <v>0</v>
      </c>
      <c r="E44" s="90">
        <v>0</v>
      </c>
      <c r="F44" s="59">
        <v>903</v>
      </c>
      <c r="J44" s="205"/>
    </row>
    <row r="45" spans="1:10">
      <c r="A45" s="3" t="s">
        <v>269</v>
      </c>
      <c r="B45" s="3" t="s">
        <v>270</v>
      </c>
      <c r="C45" s="59">
        <v>0</v>
      </c>
      <c r="D45" s="90">
        <v>0</v>
      </c>
      <c r="E45" s="90">
        <v>0</v>
      </c>
      <c r="F45" s="59">
        <v>903</v>
      </c>
      <c r="J45" s="205"/>
    </row>
    <row r="46" spans="1:10">
      <c r="A46" s="3" t="s">
        <v>244</v>
      </c>
      <c r="B46" s="3" t="s">
        <v>275</v>
      </c>
      <c r="C46" s="59">
        <v>712576.35</v>
      </c>
      <c r="D46" s="90">
        <v>260291</v>
      </c>
      <c r="E46" s="90">
        <v>2529.17</v>
      </c>
      <c r="F46" s="59">
        <v>-246282.55</v>
      </c>
      <c r="G46" s="60">
        <f>(A2_prihodi_rashodi_if[[#This Row],[realizacija]]/A2_prihodi_rashodi_if[[#This Row],[realizacija_prev]])*100</f>
        <v>-34.56226830991514</v>
      </c>
      <c r="H46" s="60">
        <f>(A2_prihodi_rashodi_if[[#This Row],[realizacija]]/A2_prihodi_rashodi_if[[#This Row],[tekuci_plan_modified]])*100</f>
        <v>-9737.6827180458404</v>
      </c>
      <c r="J46" s="205"/>
    </row>
    <row r="47" spans="1:10">
      <c r="A47" s="3" t="s">
        <v>276</v>
      </c>
      <c r="B47" s="3" t="s">
        <v>277</v>
      </c>
      <c r="C47" s="59">
        <v>712576.35</v>
      </c>
      <c r="D47" s="90">
        <v>260291</v>
      </c>
      <c r="E47" s="90">
        <v>2529.17</v>
      </c>
      <c r="F47" s="59">
        <v>-246282.55</v>
      </c>
      <c r="G47" s="60">
        <f>(A2_prihodi_rashodi_if[[#This Row],[realizacija]]/A2_prihodi_rashodi_if[[#This Row],[realizacija_prev]])*100</f>
        <v>-34.56226830991514</v>
      </c>
      <c r="H47" s="60">
        <f>(A2_prihodi_rashodi_if[[#This Row],[realizacija]]/A2_prihodi_rashodi_if[[#This Row],[tekuci_plan_modified]])*100</f>
        <v>-9737.6827180458404</v>
      </c>
      <c r="J47" s="205"/>
    </row>
  </sheetData>
  <mergeCells count="5">
    <mergeCell ref="A8:B8"/>
    <mergeCell ref="A1:H1"/>
    <mergeCell ref="A3:H3"/>
    <mergeCell ref="A5:H5"/>
    <mergeCell ref="A7:B7"/>
  </mergeCells>
  <phoneticPr fontId="3" type="noConversion"/>
  <conditionalFormatting sqref="A11:A1033">
    <cfRule type="expression" dxfId="53" priority="1">
      <formula>LEN($A11)=4</formula>
    </cfRule>
    <cfRule type="expression" dxfId="52" priority="2">
      <formula>LEN($A11)=3</formula>
    </cfRule>
    <cfRule type="expression" dxfId="51" priority="3">
      <formula>LEN($A11)=2</formula>
    </cfRule>
    <cfRule type="expression" dxfId="50" priority="4">
      <formula>LEN($A11)=1</formula>
    </cfRule>
  </conditionalFormatting>
  <conditionalFormatting sqref="A11:H1033">
    <cfRule type="expression" dxfId="49" priority="5">
      <formula>LEN($A11)=3</formula>
    </cfRule>
    <cfRule type="expression" dxfId="48" priority="6">
      <formula>LEN($A11)=2</formula>
    </cfRule>
    <cfRule type="expression" dxfId="47" priority="7">
      <formula>LEN($A11)=1</formula>
    </cfRule>
    <cfRule type="expression" dxfId="46" priority="8">
      <formula>AND(LEN($A11)=0,LEN($B11)&gt;0)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&amp;C&amp;"Times New Roman,Uobičajeno"&amp;9INSTITUT RUĐER BOŠKOVIĆ</oddHeader>
    <oddFooter>&amp;L&amp;"Times New Roman,Uobičajeno"&amp;9I. OPĆI DIO&amp;C&amp;"Times New Roman,Uobičajeno"&amp;9IZVJEŠTAJ O PRIHODIMA I RASHODIMA PREMA IZVORIMA FINANCIRANJA&amp;R&amp;9&amp;P/&amp;N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AF15-EE98-41E6-96E0-785B4A1A8A6D}">
  <sheetPr>
    <pageSetUpPr fitToPage="1"/>
  </sheetPr>
  <dimension ref="A1:Z1000"/>
  <sheetViews>
    <sheetView topLeftCell="A4" zoomScaleNormal="100" workbookViewId="0">
      <pane ySplit="5" topLeftCell="A9" activePane="bottomLeft" state="frozen"/>
      <selection activeCell="A4" sqref="A4"/>
      <selection pane="bottomLeft" activeCell="F21" sqref="F21:F22"/>
    </sheetView>
  </sheetViews>
  <sheetFormatPr defaultColWidth="13.5" defaultRowHeight="13.5"/>
  <cols>
    <col min="1" max="1" width="11.25" style="165" customWidth="1"/>
    <col min="2" max="2" width="31.3125" style="165" customWidth="1"/>
    <col min="3" max="3" width="15.375" style="165" customWidth="1"/>
    <col min="4" max="5" width="16.625" style="165" customWidth="1"/>
    <col min="6" max="6" width="15.9375" style="165" customWidth="1"/>
    <col min="7" max="8" width="11.8125" style="165" customWidth="1"/>
    <col min="9" max="9" width="14.4375" style="165" customWidth="1"/>
    <col min="10" max="10" width="8.8125" style="165" customWidth="1"/>
    <col min="11" max="11" width="14.4375" style="165" customWidth="1"/>
    <col min="12" max="12" width="8.8125" style="165" customWidth="1"/>
    <col min="13" max="15" width="8.5625" style="165" customWidth="1"/>
    <col min="16" max="26" width="8.1875" style="165" customWidth="1"/>
    <col min="27" max="16384" width="13.5" style="165"/>
  </cols>
  <sheetData>
    <row r="1" spans="1:26" ht="17.649999999999999" hidden="1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  <c r="M1" s="163"/>
      <c r="N1" s="163"/>
      <c r="O1" s="163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6" ht="15" hidden="1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163"/>
      <c r="M2" s="163"/>
      <c r="N2" s="163"/>
      <c r="O2" s="163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</row>
    <row r="3" spans="1:26" ht="17.649999999999999" hidden="1">
      <c r="A3" s="162"/>
      <c r="B3" s="162"/>
      <c r="C3" s="162"/>
      <c r="D3" s="162"/>
      <c r="E3" s="162"/>
      <c r="F3" s="162"/>
      <c r="G3" s="162"/>
      <c r="H3" s="162"/>
      <c r="I3" s="166"/>
      <c r="J3" s="166"/>
      <c r="K3" s="166"/>
      <c r="L3" s="163"/>
      <c r="M3" s="163"/>
      <c r="N3" s="163"/>
      <c r="O3" s="163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</row>
    <row r="4" spans="1:26" ht="17.649999999999999">
      <c r="A4" s="162"/>
      <c r="B4" s="162"/>
      <c r="C4" s="162"/>
      <c r="D4" s="162"/>
      <c r="E4" s="162"/>
      <c r="F4" s="162"/>
      <c r="G4" s="162"/>
      <c r="H4" s="162"/>
      <c r="I4" s="166"/>
      <c r="J4" s="166"/>
      <c r="K4" s="166"/>
      <c r="L4" s="163"/>
      <c r="M4" s="163"/>
      <c r="N4" s="163"/>
      <c r="O4" s="163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</row>
    <row r="5" spans="1:26" ht="15">
      <c r="A5" s="263" t="s">
        <v>395</v>
      </c>
      <c r="B5" s="264"/>
      <c r="C5" s="264"/>
      <c r="D5" s="264"/>
      <c r="E5" s="264"/>
      <c r="F5" s="264"/>
      <c r="G5" s="264"/>
      <c r="H5" s="264"/>
      <c r="I5" s="167"/>
      <c r="J5" s="167"/>
      <c r="K5" s="167"/>
      <c r="L5" s="163"/>
      <c r="M5" s="163"/>
      <c r="N5" s="163"/>
      <c r="O5" s="163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</row>
    <row r="6" spans="1:26" ht="17.649999999999999">
      <c r="A6" s="162"/>
      <c r="B6" s="162"/>
      <c r="C6" s="162"/>
      <c r="D6" s="162"/>
      <c r="E6" s="162"/>
      <c r="F6" s="162"/>
      <c r="G6" s="162"/>
      <c r="H6" s="162"/>
      <c r="I6" s="166"/>
      <c r="J6" s="166"/>
      <c r="K6" s="166"/>
      <c r="L6" s="163"/>
      <c r="M6" s="163"/>
      <c r="N6" s="163"/>
      <c r="O6" s="163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</row>
    <row r="7" spans="1:26" ht="40.5">
      <c r="A7" s="261" t="s">
        <v>164</v>
      </c>
      <c r="B7" s="262"/>
      <c r="C7" s="1" t="s">
        <v>380</v>
      </c>
      <c r="D7" s="86" t="s">
        <v>379</v>
      </c>
      <c r="E7" s="1" t="s">
        <v>378</v>
      </c>
      <c r="F7" s="1" t="s">
        <v>381</v>
      </c>
      <c r="G7" s="27" t="s">
        <v>165</v>
      </c>
      <c r="H7" s="28" t="s">
        <v>166</v>
      </c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</row>
    <row r="8" spans="1:26" ht="14.25">
      <c r="A8" s="265">
        <v>1</v>
      </c>
      <c r="B8" s="266"/>
      <c r="C8" s="169">
        <v>2</v>
      </c>
      <c r="D8" s="169">
        <v>3</v>
      </c>
      <c r="E8" s="169">
        <v>4.3333333333333304</v>
      </c>
      <c r="F8" s="169">
        <v>5.0833333333333304</v>
      </c>
      <c r="G8" s="169">
        <v>6</v>
      </c>
      <c r="H8" s="169">
        <v>7</v>
      </c>
      <c r="I8" s="163"/>
      <c r="J8" s="163"/>
      <c r="K8" s="163"/>
      <c r="L8" s="163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</row>
    <row r="9" spans="1:26" ht="13.9">
      <c r="A9" s="171" t="s">
        <v>396</v>
      </c>
      <c r="B9" s="171" t="s">
        <v>161</v>
      </c>
      <c r="C9" s="172" t="s">
        <v>221</v>
      </c>
      <c r="D9" s="172" t="s">
        <v>221</v>
      </c>
      <c r="E9" s="172" t="s">
        <v>221</v>
      </c>
      <c r="F9" s="172" t="s">
        <v>221</v>
      </c>
      <c r="G9" s="172" t="s">
        <v>161</v>
      </c>
      <c r="H9" s="172" t="s">
        <v>161</v>
      </c>
      <c r="I9" s="163"/>
      <c r="J9" s="163"/>
      <c r="K9" s="163"/>
      <c r="L9" s="163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</row>
    <row r="10" spans="1:26" ht="13.9">
      <c r="A10" s="173"/>
      <c r="B10" s="174" t="s">
        <v>397</v>
      </c>
      <c r="C10" s="175">
        <f>+C11+C13</f>
        <v>61680256.270000003</v>
      </c>
      <c r="D10" s="175">
        <f>+D11+D13</f>
        <v>84243778.713408321</v>
      </c>
      <c r="E10" s="175">
        <f>+E11+E13</f>
        <v>74348637.550000012</v>
      </c>
      <c r="F10" s="175">
        <f>+F11+F13</f>
        <v>77347376.920000002</v>
      </c>
      <c r="G10" s="175">
        <f>+F10/C10*100</f>
        <v>125.40054402727921</v>
      </c>
      <c r="H10" s="175">
        <f>+F10/E10*100</f>
        <v>104.03334811345172</v>
      </c>
      <c r="I10" s="163"/>
      <c r="J10" s="163"/>
      <c r="K10" s="163"/>
      <c r="L10" s="163"/>
      <c r="M10" s="170"/>
      <c r="N10" s="170"/>
      <c r="O10" s="170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</row>
    <row r="11" spans="1:26" ht="13.9">
      <c r="A11" s="176" t="s">
        <v>398</v>
      </c>
      <c r="B11" s="176" t="s">
        <v>399</v>
      </c>
      <c r="C11" s="177">
        <f>+C12</f>
        <v>61680256.270000003</v>
      </c>
      <c r="D11" s="177">
        <f>+D12</f>
        <v>84243778.713408321</v>
      </c>
      <c r="E11" s="177">
        <f>+E12</f>
        <v>74348637.550000012</v>
      </c>
      <c r="F11" s="177">
        <f>+F12</f>
        <v>77347376.920000002</v>
      </c>
      <c r="G11" s="177">
        <f>+F11/C11*100</f>
        <v>125.40054402727921</v>
      </c>
      <c r="H11" s="177">
        <f>+F11/E11*100</f>
        <v>104.03334811345172</v>
      </c>
      <c r="I11" s="178"/>
      <c r="J11" s="178"/>
      <c r="K11" s="178"/>
      <c r="L11" s="178"/>
      <c r="M11" s="179"/>
      <c r="N11" s="179"/>
      <c r="O11" s="179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</row>
    <row r="12" spans="1:26" ht="13.9">
      <c r="A12" s="180" t="s">
        <v>400</v>
      </c>
      <c r="B12" s="180" t="s">
        <v>401</v>
      </c>
      <c r="C12" s="181">
        <v>61680256.270000003</v>
      </c>
      <c r="D12" s="181">
        <v>84243778.713408321</v>
      </c>
      <c r="E12" s="181">
        <v>74348637.550000012</v>
      </c>
      <c r="F12" s="181">
        <v>77347376.920000002</v>
      </c>
      <c r="G12" s="181">
        <f>+F12/C12*100</f>
        <v>125.40054402727921</v>
      </c>
      <c r="H12" s="181">
        <f>+F12/E12*100</f>
        <v>104.03334811345172</v>
      </c>
      <c r="I12" s="163"/>
      <c r="J12" s="163"/>
      <c r="K12" s="163"/>
      <c r="L12" s="163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</row>
    <row r="13" spans="1:26" ht="13.9">
      <c r="A13" s="176" t="s">
        <v>402</v>
      </c>
      <c r="B13" s="176" t="s">
        <v>403</v>
      </c>
      <c r="C13" s="177">
        <f>+C14</f>
        <v>0</v>
      </c>
      <c r="D13" s="182">
        <f>+D14</f>
        <v>0</v>
      </c>
      <c r="E13" s="182">
        <f>+E14</f>
        <v>0</v>
      </c>
      <c r="F13" s="177">
        <f>+F14</f>
        <v>0</v>
      </c>
      <c r="G13" s="177"/>
      <c r="H13" s="177"/>
      <c r="I13" s="178"/>
      <c r="J13" s="178"/>
      <c r="K13" s="178"/>
      <c r="L13" s="178"/>
      <c r="M13" s="179"/>
      <c r="N13" s="179"/>
      <c r="O13" s="179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</row>
    <row r="14" spans="1:26" ht="13.9">
      <c r="A14" s="180" t="s">
        <v>404</v>
      </c>
      <c r="B14" s="180" t="s">
        <v>405</v>
      </c>
      <c r="C14" s="181"/>
      <c r="D14" s="183"/>
      <c r="E14" s="183"/>
      <c r="F14" s="181"/>
      <c r="G14" s="181"/>
      <c r="H14" s="181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</row>
    <row r="15" spans="1:26" ht="13.9">
      <c r="A15" s="184"/>
      <c r="B15" s="184"/>
      <c r="C15" s="185"/>
      <c r="D15" s="186"/>
      <c r="E15" s="186"/>
      <c r="F15" s="185"/>
      <c r="G15" s="185"/>
      <c r="H15" s="185"/>
      <c r="I15" s="179"/>
      <c r="J15" s="179"/>
      <c r="K15" s="179"/>
      <c r="L15" s="179"/>
      <c r="M15" s="179"/>
      <c r="N15" s="179"/>
      <c r="O15" s="179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</row>
    <row r="16" spans="1:26" ht="13.9">
      <c r="A16" s="187"/>
      <c r="B16" s="187"/>
      <c r="C16" s="181"/>
      <c r="D16" s="183"/>
      <c r="E16" s="183"/>
      <c r="F16" s="181"/>
      <c r="G16" s="181"/>
      <c r="H16" s="181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</row>
    <row r="17" spans="1:26" ht="13.9">
      <c r="A17" s="187"/>
      <c r="B17" s="187"/>
      <c r="C17" s="181"/>
      <c r="D17" s="183"/>
      <c r="E17" s="183"/>
      <c r="F17" s="181"/>
      <c r="G17" s="181"/>
      <c r="H17" s="181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</row>
    <row r="18" spans="1:26" ht="13.9">
      <c r="A18" s="187"/>
      <c r="B18" s="187"/>
      <c r="C18" s="181"/>
      <c r="D18" s="183"/>
      <c r="E18" s="183"/>
      <c r="F18" s="181"/>
      <c r="G18" s="181"/>
      <c r="H18" s="181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</row>
    <row r="19" spans="1:26" ht="13.9">
      <c r="A19" s="187"/>
      <c r="B19" s="187"/>
      <c r="C19" s="181"/>
      <c r="D19" s="183"/>
      <c r="E19" s="183"/>
      <c r="F19" s="181"/>
      <c r="G19" s="181"/>
      <c r="H19" s="181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</row>
    <row r="20" spans="1:26" ht="13.9">
      <c r="A20" s="187"/>
      <c r="B20" s="187"/>
      <c r="C20" s="181"/>
      <c r="D20" s="183"/>
      <c r="E20" s="183"/>
      <c r="F20" s="181"/>
      <c r="G20" s="181"/>
      <c r="H20" s="181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</row>
    <row r="21" spans="1:26" ht="13.9">
      <c r="A21" s="184"/>
      <c r="B21" s="184"/>
      <c r="C21" s="185"/>
      <c r="D21" s="186"/>
      <c r="E21" s="186"/>
      <c r="F21" s="185"/>
      <c r="G21" s="185"/>
      <c r="H21" s="185"/>
      <c r="I21" s="179"/>
      <c r="J21" s="179"/>
      <c r="K21" s="179"/>
      <c r="L21" s="179"/>
      <c r="M21" s="179"/>
      <c r="N21" s="179"/>
      <c r="O21" s="179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</row>
    <row r="22" spans="1:26" ht="13.9">
      <c r="A22" s="187"/>
      <c r="B22" s="187"/>
      <c r="C22" s="181"/>
      <c r="D22" s="183"/>
      <c r="E22" s="183"/>
      <c r="F22" s="181"/>
      <c r="G22" s="181"/>
      <c r="H22" s="181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</row>
    <row r="23" spans="1:26" ht="13.9">
      <c r="A23" s="184"/>
      <c r="B23" s="184"/>
      <c r="C23" s="185"/>
      <c r="D23" s="186"/>
      <c r="E23" s="186"/>
      <c r="F23" s="185"/>
      <c r="G23" s="185"/>
      <c r="H23" s="185"/>
      <c r="I23" s="179"/>
      <c r="J23" s="179"/>
      <c r="K23" s="179"/>
      <c r="L23" s="179"/>
      <c r="M23" s="179"/>
      <c r="N23" s="179"/>
      <c r="O23" s="179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</row>
    <row r="24" spans="1:26" ht="13.9">
      <c r="A24" s="187"/>
      <c r="B24" s="187"/>
      <c r="C24" s="181"/>
      <c r="D24" s="183"/>
      <c r="E24" s="183"/>
      <c r="F24" s="181"/>
      <c r="G24" s="181"/>
      <c r="H24" s="181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</row>
    <row r="25" spans="1:26" ht="13.9">
      <c r="A25" s="184"/>
      <c r="B25" s="184"/>
      <c r="C25" s="188"/>
      <c r="D25" s="189"/>
      <c r="E25" s="189"/>
      <c r="F25" s="188"/>
      <c r="G25" s="188"/>
      <c r="H25" s="188"/>
      <c r="I25" s="179"/>
      <c r="J25" s="179"/>
      <c r="K25" s="179"/>
      <c r="L25" s="179"/>
      <c r="M25" s="179"/>
      <c r="N25" s="179"/>
      <c r="O25" s="179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</row>
    <row r="26" spans="1:26" ht="13.9">
      <c r="A26" s="184"/>
      <c r="B26" s="184"/>
      <c r="C26" s="185"/>
      <c r="D26" s="186"/>
      <c r="E26" s="186"/>
      <c r="F26" s="185"/>
      <c r="G26" s="185"/>
      <c r="H26" s="185"/>
      <c r="I26" s="179"/>
      <c r="J26" s="179"/>
      <c r="K26" s="179"/>
      <c r="L26" s="179"/>
      <c r="M26" s="179"/>
      <c r="N26" s="179"/>
      <c r="O26" s="179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</row>
    <row r="27" spans="1:26" ht="13.9">
      <c r="A27" s="187"/>
      <c r="B27" s="187"/>
      <c r="C27" s="181"/>
      <c r="D27" s="183"/>
      <c r="E27" s="183"/>
      <c r="F27" s="181"/>
      <c r="G27" s="181"/>
      <c r="H27" s="181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</row>
    <row r="28" spans="1:26" ht="13.9">
      <c r="A28" s="187"/>
      <c r="B28" s="187"/>
      <c r="C28" s="181"/>
      <c r="D28" s="183"/>
      <c r="E28" s="183"/>
      <c r="F28" s="181"/>
      <c r="G28" s="181"/>
      <c r="H28" s="181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</row>
    <row r="29" spans="1:26" ht="13.9">
      <c r="A29" s="184"/>
      <c r="B29" s="184"/>
      <c r="C29" s="185"/>
      <c r="D29" s="186"/>
      <c r="E29" s="186"/>
      <c r="F29" s="185"/>
      <c r="G29" s="185"/>
      <c r="H29" s="185"/>
      <c r="I29" s="179"/>
      <c r="J29" s="179"/>
      <c r="K29" s="179"/>
      <c r="L29" s="179"/>
      <c r="M29" s="179"/>
      <c r="N29" s="179"/>
      <c r="O29" s="179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</row>
    <row r="30" spans="1:26" ht="13.9">
      <c r="A30" s="187"/>
      <c r="B30" s="187"/>
      <c r="C30" s="181"/>
      <c r="D30" s="183"/>
      <c r="E30" s="183"/>
      <c r="F30" s="181"/>
      <c r="G30" s="181"/>
      <c r="H30" s="181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</row>
    <row r="31" spans="1:26" ht="13.9">
      <c r="A31" s="184"/>
      <c r="B31" s="184"/>
      <c r="C31" s="185"/>
      <c r="D31" s="186"/>
      <c r="E31" s="186"/>
      <c r="F31" s="185"/>
      <c r="G31" s="185"/>
      <c r="H31" s="185"/>
      <c r="I31" s="179"/>
      <c r="J31" s="179"/>
      <c r="K31" s="179"/>
      <c r="L31" s="179"/>
      <c r="M31" s="179"/>
      <c r="N31" s="179"/>
      <c r="O31" s="179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</row>
    <row r="32" spans="1:26" ht="13.9">
      <c r="A32" s="187"/>
      <c r="B32" s="187"/>
      <c r="C32" s="181"/>
      <c r="D32" s="183"/>
      <c r="E32" s="183"/>
      <c r="F32" s="181"/>
      <c r="G32" s="181"/>
      <c r="H32" s="181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</row>
    <row r="33" spans="1:26" ht="13.9">
      <c r="A33" s="184"/>
      <c r="B33" s="184"/>
      <c r="C33" s="185"/>
      <c r="D33" s="186"/>
      <c r="E33" s="186"/>
      <c r="F33" s="185"/>
      <c r="G33" s="185"/>
      <c r="H33" s="185"/>
      <c r="I33" s="179"/>
      <c r="J33" s="179"/>
      <c r="K33" s="179"/>
      <c r="L33" s="179"/>
      <c r="M33" s="179"/>
      <c r="N33" s="179"/>
      <c r="O33" s="179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</row>
    <row r="34" spans="1:26" ht="13.9">
      <c r="A34" s="187"/>
      <c r="B34" s="187"/>
      <c r="C34" s="181"/>
      <c r="D34" s="183"/>
      <c r="E34" s="183"/>
      <c r="F34" s="181"/>
      <c r="G34" s="181"/>
      <c r="H34" s="181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</row>
    <row r="35" spans="1:26" ht="13.9">
      <c r="A35" s="187"/>
      <c r="B35" s="187"/>
      <c r="C35" s="181"/>
      <c r="D35" s="183"/>
      <c r="E35" s="183"/>
      <c r="F35" s="181"/>
      <c r="G35" s="181"/>
      <c r="H35" s="181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</row>
    <row r="36" spans="1:26" ht="13.9">
      <c r="A36" s="187"/>
      <c r="B36" s="187"/>
      <c r="C36" s="181"/>
      <c r="D36" s="183"/>
      <c r="E36" s="183"/>
      <c r="F36" s="181"/>
      <c r="G36" s="181"/>
      <c r="H36" s="181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</row>
    <row r="37" spans="1:26" ht="13.9">
      <c r="A37" s="187"/>
      <c r="B37" s="187"/>
      <c r="C37" s="181"/>
      <c r="D37" s="183"/>
      <c r="E37" s="183"/>
      <c r="F37" s="181"/>
      <c r="G37" s="181"/>
      <c r="H37" s="181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</row>
    <row r="38" spans="1:26" ht="13.9">
      <c r="A38" s="187"/>
      <c r="B38" s="187"/>
      <c r="C38" s="181"/>
      <c r="D38" s="183"/>
      <c r="E38" s="183"/>
      <c r="F38" s="181"/>
      <c r="G38" s="181"/>
      <c r="H38" s="181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</row>
    <row r="39" spans="1:26" ht="13.9">
      <c r="A39" s="184"/>
      <c r="B39" s="184"/>
      <c r="C39" s="185"/>
      <c r="D39" s="186"/>
      <c r="E39" s="186"/>
      <c r="F39" s="185"/>
      <c r="G39" s="185"/>
      <c r="H39" s="185"/>
      <c r="I39" s="179"/>
      <c r="J39" s="179"/>
      <c r="K39" s="179"/>
      <c r="L39" s="179"/>
      <c r="M39" s="179"/>
      <c r="N39" s="179"/>
      <c r="O39" s="179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</row>
    <row r="40" spans="1:26" ht="13.9">
      <c r="A40" s="187"/>
      <c r="B40" s="187"/>
      <c r="C40" s="181"/>
      <c r="D40" s="183"/>
      <c r="E40" s="183"/>
      <c r="F40" s="181"/>
      <c r="G40" s="181"/>
      <c r="H40" s="181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</row>
    <row r="41" spans="1:26" ht="13.9">
      <c r="A41" s="184"/>
      <c r="B41" s="184"/>
      <c r="C41" s="185"/>
      <c r="D41" s="186"/>
      <c r="E41" s="186"/>
      <c r="F41" s="185"/>
      <c r="G41" s="185"/>
      <c r="H41" s="185"/>
      <c r="I41" s="179"/>
      <c r="J41" s="179"/>
      <c r="K41" s="179"/>
      <c r="L41" s="179"/>
      <c r="M41" s="179"/>
      <c r="N41" s="179"/>
      <c r="O41" s="179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</row>
    <row r="42" spans="1:26" ht="13.9">
      <c r="A42" s="187"/>
      <c r="B42" s="187"/>
      <c r="C42" s="181"/>
      <c r="D42" s="183"/>
      <c r="E42" s="183"/>
      <c r="F42" s="181"/>
      <c r="G42" s="181"/>
      <c r="H42" s="181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</row>
    <row r="43" spans="1:26" ht="13.9">
      <c r="A43" s="184"/>
      <c r="B43" s="184"/>
      <c r="C43" s="185"/>
      <c r="D43" s="185"/>
      <c r="E43" s="186"/>
      <c r="F43" s="185"/>
      <c r="G43" s="185"/>
      <c r="H43" s="185"/>
      <c r="I43" s="179"/>
      <c r="J43" s="179"/>
      <c r="K43" s="179"/>
      <c r="L43" s="179"/>
      <c r="M43" s="179"/>
      <c r="N43" s="179"/>
      <c r="O43" s="179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</row>
    <row r="44" spans="1:26" ht="13.9">
      <c r="A44" s="187"/>
      <c r="B44" s="187"/>
      <c r="C44" s="181"/>
      <c r="D44" s="181"/>
      <c r="E44" s="183"/>
      <c r="F44" s="181"/>
      <c r="G44" s="181"/>
      <c r="H44" s="181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</row>
    <row r="45" spans="1:26" ht="13.9">
      <c r="A45" s="164"/>
      <c r="B45" s="190"/>
      <c r="C45" s="191"/>
      <c r="D45" s="192"/>
      <c r="E45" s="192"/>
      <c r="F45" s="191"/>
      <c r="G45" s="191"/>
      <c r="H45" s="191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</row>
    <row r="46" spans="1:26" ht="13.9">
      <c r="A46" s="164"/>
      <c r="B46" s="190"/>
      <c r="C46" s="191"/>
      <c r="D46" s="192"/>
      <c r="E46" s="192"/>
      <c r="F46" s="191"/>
      <c r="G46" s="191"/>
      <c r="H46" s="191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</row>
    <row r="47" spans="1:26" ht="13.9">
      <c r="A47" s="164"/>
      <c r="B47" s="190"/>
      <c r="C47" s="191"/>
      <c r="D47" s="192"/>
      <c r="E47" s="192"/>
      <c r="F47" s="191"/>
      <c r="G47" s="191"/>
      <c r="H47" s="191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</row>
    <row r="48" spans="1:26" ht="13.9">
      <c r="A48" s="164"/>
      <c r="B48" s="190"/>
      <c r="C48" s="191"/>
      <c r="D48" s="192"/>
      <c r="E48" s="192"/>
      <c r="F48" s="191"/>
      <c r="G48" s="191"/>
      <c r="H48" s="191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</row>
    <row r="49" spans="1:26" ht="13.9">
      <c r="A49" s="164"/>
      <c r="B49" s="190"/>
      <c r="C49" s="191"/>
      <c r="D49" s="192"/>
      <c r="E49" s="192"/>
      <c r="F49" s="191"/>
      <c r="G49" s="191"/>
      <c r="H49" s="191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</row>
    <row r="50" spans="1:26" ht="13.9">
      <c r="A50" s="164"/>
      <c r="B50" s="190"/>
      <c r="C50" s="191"/>
      <c r="D50" s="192"/>
      <c r="E50" s="192"/>
      <c r="F50" s="191"/>
      <c r="G50" s="191"/>
      <c r="H50" s="191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</row>
    <row r="51" spans="1:26" ht="13.9">
      <c r="A51" s="164"/>
      <c r="B51" s="190"/>
      <c r="C51" s="191"/>
      <c r="D51" s="192"/>
      <c r="E51" s="192"/>
      <c r="F51" s="191"/>
      <c r="G51" s="191"/>
      <c r="H51" s="191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</row>
    <row r="52" spans="1:26" ht="13.9">
      <c r="A52" s="164"/>
      <c r="B52" s="190"/>
      <c r="C52" s="191"/>
      <c r="D52" s="192"/>
      <c r="E52" s="192"/>
      <c r="F52" s="191"/>
      <c r="G52" s="191"/>
      <c r="H52" s="191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</row>
    <row r="53" spans="1:26" ht="13.9">
      <c r="A53" s="164"/>
      <c r="B53" s="190"/>
      <c r="C53" s="191"/>
      <c r="D53" s="192"/>
      <c r="E53" s="192"/>
      <c r="F53" s="191"/>
      <c r="G53" s="191"/>
      <c r="H53" s="191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</row>
    <row r="54" spans="1:26" ht="13.9">
      <c r="A54" s="164"/>
      <c r="B54" s="190"/>
      <c r="C54" s="191"/>
      <c r="D54" s="192"/>
      <c r="E54" s="192"/>
      <c r="F54" s="191"/>
      <c r="G54" s="191"/>
      <c r="H54" s="191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</row>
    <row r="55" spans="1:26" ht="13.9">
      <c r="A55" s="164"/>
      <c r="B55" s="190"/>
      <c r="C55" s="191"/>
      <c r="D55" s="192"/>
      <c r="E55" s="192"/>
      <c r="F55" s="191"/>
      <c r="G55" s="191"/>
      <c r="H55" s="191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</row>
    <row r="56" spans="1:26" ht="13.9">
      <c r="A56" s="164"/>
      <c r="B56" s="190"/>
      <c r="C56" s="191"/>
      <c r="D56" s="192"/>
      <c r="E56" s="192"/>
      <c r="F56" s="191"/>
      <c r="G56" s="191"/>
      <c r="H56" s="191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</row>
    <row r="57" spans="1:26" ht="13.9">
      <c r="A57" s="164"/>
      <c r="B57" s="190"/>
      <c r="C57" s="191"/>
      <c r="D57" s="192"/>
      <c r="E57" s="192"/>
      <c r="F57" s="191"/>
      <c r="G57" s="191"/>
      <c r="H57" s="191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</row>
    <row r="58" spans="1:26" ht="13.9">
      <c r="A58" s="164"/>
      <c r="B58" s="190"/>
      <c r="C58" s="191"/>
      <c r="D58" s="192"/>
      <c r="E58" s="192"/>
      <c r="F58" s="191"/>
      <c r="G58" s="191"/>
      <c r="H58" s="191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</row>
    <row r="59" spans="1:26" ht="13.9">
      <c r="A59" s="164"/>
      <c r="B59" s="190"/>
      <c r="C59" s="191"/>
      <c r="D59" s="192"/>
      <c r="E59" s="192"/>
      <c r="F59" s="191"/>
      <c r="G59" s="191"/>
      <c r="H59" s="191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</row>
    <row r="60" spans="1:26" ht="13.9">
      <c r="A60" s="164"/>
      <c r="B60" s="190"/>
      <c r="C60" s="191"/>
      <c r="D60" s="192"/>
      <c r="E60" s="192"/>
      <c r="F60" s="191"/>
      <c r="G60" s="191"/>
      <c r="H60" s="191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</row>
    <row r="61" spans="1:26" ht="13.9">
      <c r="A61" s="164"/>
      <c r="B61" s="190"/>
      <c r="C61" s="191"/>
      <c r="D61" s="192"/>
      <c r="E61" s="192"/>
      <c r="F61" s="191"/>
      <c r="G61" s="191"/>
      <c r="H61" s="191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</row>
    <row r="62" spans="1:26" ht="13.9">
      <c r="A62" s="164"/>
      <c r="B62" s="190"/>
      <c r="C62" s="191"/>
      <c r="D62" s="192"/>
      <c r="E62" s="192"/>
      <c r="F62" s="191"/>
      <c r="G62" s="191"/>
      <c r="H62" s="191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</row>
    <row r="63" spans="1:26" ht="13.9">
      <c r="A63" s="164"/>
      <c r="B63" s="190"/>
      <c r="C63" s="191"/>
      <c r="D63" s="192"/>
      <c r="E63" s="192"/>
      <c r="F63" s="191"/>
      <c r="G63" s="191"/>
      <c r="H63" s="191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</row>
    <row r="64" spans="1:26" ht="13.9">
      <c r="A64" s="164"/>
      <c r="B64" s="190"/>
      <c r="C64" s="191"/>
      <c r="D64" s="192"/>
      <c r="E64" s="192"/>
      <c r="F64" s="191"/>
      <c r="G64" s="191"/>
      <c r="H64" s="191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</row>
    <row r="65" spans="1:26" ht="13.9">
      <c r="A65" s="164"/>
      <c r="B65" s="190"/>
      <c r="C65" s="191"/>
      <c r="D65" s="192"/>
      <c r="E65" s="192"/>
      <c r="F65" s="191"/>
      <c r="G65" s="191"/>
      <c r="H65" s="191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</row>
    <row r="66" spans="1:26" ht="13.9">
      <c r="A66" s="164"/>
      <c r="B66" s="190"/>
      <c r="C66" s="191"/>
      <c r="D66" s="192"/>
      <c r="E66" s="192"/>
      <c r="F66" s="191"/>
      <c r="G66" s="191"/>
      <c r="H66" s="191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</row>
    <row r="67" spans="1:26" ht="13.9">
      <c r="A67" s="164"/>
      <c r="B67" s="190"/>
      <c r="C67" s="191"/>
      <c r="D67" s="192"/>
      <c r="E67" s="192"/>
      <c r="F67" s="191"/>
      <c r="G67" s="191"/>
      <c r="H67" s="191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</row>
    <row r="68" spans="1:26" ht="13.9">
      <c r="A68" s="164"/>
      <c r="B68" s="190"/>
      <c r="C68" s="191"/>
      <c r="D68" s="192"/>
      <c r="E68" s="192"/>
      <c r="F68" s="191"/>
      <c r="G68" s="191"/>
      <c r="H68" s="191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</row>
    <row r="69" spans="1:26" ht="13.9">
      <c r="A69" s="164"/>
      <c r="B69" s="190"/>
      <c r="C69" s="191"/>
      <c r="D69" s="192"/>
      <c r="E69" s="192"/>
      <c r="F69" s="191"/>
      <c r="G69" s="191"/>
      <c r="H69" s="191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</row>
    <row r="70" spans="1:26" ht="13.9">
      <c r="A70" s="164"/>
      <c r="B70" s="190"/>
      <c r="C70" s="191"/>
      <c r="D70" s="192"/>
      <c r="E70" s="192"/>
      <c r="F70" s="191"/>
      <c r="G70" s="191"/>
      <c r="H70" s="191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</row>
    <row r="71" spans="1:26" ht="13.9">
      <c r="A71" s="164"/>
      <c r="B71" s="190"/>
      <c r="C71" s="191"/>
      <c r="D71" s="192"/>
      <c r="E71" s="192"/>
      <c r="F71" s="191"/>
      <c r="G71" s="191"/>
      <c r="H71" s="191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</row>
    <row r="72" spans="1:26" ht="13.9">
      <c r="A72" s="164"/>
      <c r="B72" s="190"/>
      <c r="C72" s="191"/>
      <c r="D72" s="192"/>
      <c r="E72" s="192"/>
      <c r="F72" s="191"/>
      <c r="G72" s="191"/>
      <c r="H72" s="191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</row>
    <row r="73" spans="1:26" ht="13.9">
      <c r="A73" s="164"/>
      <c r="B73" s="190"/>
      <c r="C73" s="191"/>
      <c r="D73" s="192"/>
      <c r="E73" s="192"/>
      <c r="F73" s="191"/>
      <c r="G73" s="191"/>
      <c r="H73" s="191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</row>
    <row r="74" spans="1:26" ht="13.9">
      <c r="A74" s="164"/>
      <c r="B74" s="190"/>
      <c r="C74" s="191"/>
      <c r="D74" s="192"/>
      <c r="E74" s="192"/>
      <c r="F74" s="191"/>
      <c r="G74" s="191"/>
      <c r="H74" s="191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</row>
    <row r="75" spans="1:26" ht="13.9">
      <c r="A75" s="164"/>
      <c r="B75" s="190"/>
      <c r="C75" s="191"/>
      <c r="D75" s="192"/>
      <c r="E75" s="192"/>
      <c r="F75" s="191"/>
      <c r="G75" s="191"/>
      <c r="H75" s="191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</row>
    <row r="76" spans="1:26" ht="13.9">
      <c r="A76" s="164"/>
      <c r="B76" s="190"/>
      <c r="C76" s="191"/>
      <c r="D76" s="192"/>
      <c r="E76" s="192"/>
      <c r="F76" s="191"/>
      <c r="G76" s="191"/>
      <c r="H76" s="191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</row>
    <row r="77" spans="1:26" ht="13.9">
      <c r="A77" s="164"/>
      <c r="B77" s="190"/>
      <c r="C77" s="191"/>
      <c r="D77" s="192"/>
      <c r="E77" s="192"/>
      <c r="F77" s="191"/>
      <c r="G77" s="191"/>
      <c r="H77" s="191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</row>
    <row r="78" spans="1:26" ht="13.9">
      <c r="A78" s="164"/>
      <c r="B78" s="190"/>
      <c r="C78" s="191"/>
      <c r="D78" s="192"/>
      <c r="E78" s="192"/>
      <c r="F78" s="191"/>
      <c r="G78" s="191"/>
      <c r="H78" s="191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</row>
    <row r="79" spans="1:26" ht="13.9">
      <c r="A79" s="164"/>
      <c r="B79" s="190"/>
      <c r="C79" s="191"/>
      <c r="D79" s="192"/>
      <c r="E79" s="192"/>
      <c r="F79" s="191"/>
      <c r="G79" s="191"/>
      <c r="H79" s="191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</row>
    <row r="80" spans="1:26" ht="13.9">
      <c r="A80" s="164"/>
      <c r="B80" s="190"/>
      <c r="C80" s="191"/>
      <c r="D80" s="192"/>
      <c r="E80" s="192"/>
      <c r="F80" s="191"/>
      <c r="G80" s="191"/>
      <c r="H80" s="191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</row>
    <row r="81" spans="1:26" ht="13.9">
      <c r="A81" s="164"/>
      <c r="B81" s="190"/>
      <c r="C81" s="191"/>
      <c r="D81" s="192"/>
      <c r="E81" s="192"/>
      <c r="F81" s="191"/>
      <c r="G81" s="191"/>
      <c r="H81" s="191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</row>
    <row r="82" spans="1:26" ht="13.9">
      <c r="A82" s="164"/>
      <c r="B82" s="190"/>
      <c r="C82" s="191"/>
      <c r="D82" s="192"/>
      <c r="E82" s="192"/>
      <c r="F82" s="191"/>
      <c r="G82" s="191"/>
      <c r="H82" s="191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</row>
    <row r="83" spans="1:26" ht="13.9">
      <c r="A83" s="164"/>
      <c r="B83" s="190"/>
      <c r="C83" s="191"/>
      <c r="D83" s="192"/>
      <c r="E83" s="192"/>
      <c r="F83" s="191"/>
      <c r="G83" s="191"/>
      <c r="H83" s="191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</row>
    <row r="84" spans="1:26" ht="13.9">
      <c r="A84" s="164"/>
      <c r="B84" s="190"/>
      <c r="C84" s="191"/>
      <c r="D84" s="192"/>
      <c r="E84" s="192"/>
      <c r="F84" s="191"/>
      <c r="G84" s="191"/>
      <c r="H84" s="191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</row>
    <row r="85" spans="1:26" ht="13.9">
      <c r="A85" s="164"/>
      <c r="B85" s="190"/>
      <c r="C85" s="191"/>
      <c r="D85" s="192"/>
      <c r="E85" s="192"/>
      <c r="F85" s="191"/>
      <c r="G85" s="191"/>
      <c r="H85" s="191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</row>
    <row r="86" spans="1:26" ht="13.9">
      <c r="A86" s="164"/>
      <c r="B86" s="190"/>
      <c r="C86" s="191"/>
      <c r="D86" s="192"/>
      <c r="E86" s="192"/>
      <c r="F86" s="191"/>
      <c r="G86" s="191"/>
      <c r="H86" s="191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</row>
    <row r="87" spans="1:26" ht="13.9">
      <c r="A87" s="164"/>
      <c r="B87" s="190"/>
      <c r="C87" s="191"/>
      <c r="D87" s="192"/>
      <c r="E87" s="192"/>
      <c r="F87" s="191"/>
      <c r="G87" s="191"/>
      <c r="H87" s="191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</row>
    <row r="88" spans="1:26" ht="13.9">
      <c r="A88" s="164"/>
      <c r="B88" s="190"/>
      <c r="C88" s="191"/>
      <c r="D88" s="192"/>
      <c r="E88" s="192"/>
      <c r="F88" s="191"/>
      <c r="G88" s="191"/>
      <c r="H88" s="191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</row>
    <row r="89" spans="1:26" ht="13.9">
      <c r="A89" s="164"/>
      <c r="B89" s="190"/>
      <c r="C89" s="191"/>
      <c r="D89" s="192"/>
      <c r="E89" s="192"/>
      <c r="F89" s="191"/>
      <c r="G89" s="191"/>
      <c r="H89" s="191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</row>
    <row r="90" spans="1:26" ht="13.9">
      <c r="A90" s="164"/>
      <c r="B90" s="190"/>
      <c r="C90" s="191"/>
      <c r="D90" s="192"/>
      <c r="E90" s="192"/>
      <c r="F90" s="191"/>
      <c r="G90" s="191"/>
      <c r="H90" s="191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</row>
    <row r="91" spans="1:26" ht="13.9">
      <c r="A91" s="164"/>
      <c r="B91" s="190"/>
      <c r="C91" s="191"/>
      <c r="D91" s="192"/>
      <c r="E91" s="192"/>
      <c r="F91" s="191"/>
      <c r="G91" s="191"/>
      <c r="H91" s="191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</row>
    <row r="92" spans="1:26" ht="13.9">
      <c r="A92" s="164"/>
      <c r="B92" s="190"/>
      <c r="C92" s="191"/>
      <c r="D92" s="192"/>
      <c r="E92" s="192"/>
      <c r="F92" s="191"/>
      <c r="G92" s="191"/>
      <c r="H92" s="191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</row>
    <row r="93" spans="1:26" ht="13.9">
      <c r="A93" s="164"/>
      <c r="B93" s="190"/>
      <c r="C93" s="191"/>
      <c r="D93" s="192"/>
      <c r="E93" s="192"/>
      <c r="F93" s="191"/>
      <c r="G93" s="191"/>
      <c r="H93" s="191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</row>
    <row r="94" spans="1:26" ht="13.9">
      <c r="A94" s="164"/>
      <c r="B94" s="190"/>
      <c r="C94" s="191"/>
      <c r="D94" s="192"/>
      <c r="E94" s="192"/>
      <c r="F94" s="191"/>
      <c r="G94" s="191"/>
      <c r="H94" s="191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</row>
    <row r="95" spans="1:26" ht="13.9">
      <c r="A95" s="164"/>
      <c r="B95" s="190"/>
      <c r="C95" s="191"/>
      <c r="D95" s="192"/>
      <c r="E95" s="192"/>
      <c r="F95" s="191"/>
      <c r="G95" s="191"/>
      <c r="H95" s="191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</row>
    <row r="96" spans="1:26" ht="13.9">
      <c r="A96" s="164"/>
      <c r="B96" s="190"/>
      <c r="C96" s="191"/>
      <c r="D96" s="192"/>
      <c r="E96" s="192"/>
      <c r="F96" s="191"/>
      <c r="G96" s="191"/>
      <c r="H96" s="191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</row>
    <row r="97" spans="1:26" ht="13.9">
      <c r="A97" s="164"/>
      <c r="B97" s="190"/>
      <c r="C97" s="191"/>
      <c r="D97" s="192"/>
      <c r="E97" s="192"/>
      <c r="F97" s="191"/>
      <c r="G97" s="191"/>
      <c r="H97" s="191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</row>
    <row r="98" spans="1:26" ht="13.9">
      <c r="A98" s="164"/>
      <c r="B98" s="190"/>
      <c r="C98" s="191"/>
      <c r="D98" s="192"/>
      <c r="E98" s="192"/>
      <c r="F98" s="191"/>
      <c r="G98" s="191"/>
      <c r="H98" s="191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</row>
    <row r="99" spans="1:26" ht="13.9">
      <c r="A99" s="164"/>
      <c r="B99" s="190"/>
      <c r="C99" s="191"/>
      <c r="D99" s="192"/>
      <c r="E99" s="192"/>
      <c r="F99" s="191"/>
      <c r="G99" s="191"/>
      <c r="H99" s="191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</row>
    <row r="100" spans="1:26" ht="13.9">
      <c r="A100" s="164"/>
      <c r="B100" s="190"/>
      <c r="C100" s="191"/>
      <c r="D100" s="192"/>
      <c r="E100" s="192"/>
      <c r="F100" s="191"/>
      <c r="G100" s="191"/>
      <c r="H100" s="191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</row>
    <row r="101" spans="1:26" ht="13.9">
      <c r="A101" s="164"/>
      <c r="B101" s="190"/>
      <c r="C101" s="191"/>
      <c r="D101" s="192"/>
      <c r="E101" s="192"/>
      <c r="F101" s="191"/>
      <c r="G101" s="191"/>
      <c r="H101" s="191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</row>
    <row r="102" spans="1:26" ht="13.9">
      <c r="A102" s="164"/>
      <c r="B102" s="190"/>
      <c r="C102" s="191"/>
      <c r="D102" s="192"/>
      <c r="E102" s="192"/>
      <c r="F102" s="191"/>
      <c r="G102" s="191"/>
      <c r="H102" s="191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</row>
    <row r="103" spans="1:26" ht="13.9">
      <c r="A103" s="164"/>
      <c r="B103" s="190"/>
      <c r="C103" s="191"/>
      <c r="D103" s="192"/>
      <c r="E103" s="192"/>
      <c r="F103" s="191"/>
      <c r="G103" s="191"/>
      <c r="H103" s="191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</row>
    <row r="104" spans="1:26" ht="13.9">
      <c r="A104" s="164"/>
      <c r="B104" s="190"/>
      <c r="C104" s="191"/>
      <c r="D104" s="192"/>
      <c r="E104" s="192"/>
      <c r="F104" s="191"/>
      <c r="G104" s="191"/>
      <c r="H104" s="191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</row>
    <row r="105" spans="1:26" ht="13.9">
      <c r="A105" s="164"/>
      <c r="B105" s="190"/>
      <c r="C105" s="191"/>
      <c r="D105" s="192"/>
      <c r="E105" s="192"/>
      <c r="F105" s="191"/>
      <c r="G105" s="191"/>
      <c r="H105" s="191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</row>
    <row r="106" spans="1:26" ht="13.9">
      <c r="A106" s="164"/>
      <c r="B106" s="190"/>
      <c r="C106" s="191"/>
      <c r="D106" s="192"/>
      <c r="E106" s="192"/>
      <c r="F106" s="191"/>
      <c r="G106" s="191"/>
      <c r="H106" s="191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</row>
    <row r="107" spans="1:26" ht="13.9">
      <c r="A107" s="164"/>
      <c r="B107" s="190"/>
      <c r="C107" s="191"/>
      <c r="D107" s="192"/>
      <c r="E107" s="192"/>
      <c r="F107" s="191"/>
      <c r="G107" s="191"/>
      <c r="H107" s="191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</row>
    <row r="108" spans="1:26" ht="13.9">
      <c r="A108" s="164"/>
      <c r="B108" s="190"/>
      <c r="C108" s="191"/>
      <c r="D108" s="192"/>
      <c r="E108" s="192"/>
      <c r="F108" s="191"/>
      <c r="G108" s="191"/>
      <c r="H108" s="191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</row>
    <row r="109" spans="1:26" ht="13.9">
      <c r="A109" s="164"/>
      <c r="B109" s="190"/>
      <c r="C109" s="191"/>
      <c r="D109" s="192"/>
      <c r="E109" s="192"/>
      <c r="F109" s="191"/>
      <c r="G109" s="191"/>
      <c r="H109" s="191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</row>
    <row r="110" spans="1:26" ht="13.9">
      <c r="A110" s="164"/>
      <c r="B110" s="190"/>
      <c r="C110" s="191"/>
      <c r="D110" s="192"/>
      <c r="E110" s="192"/>
      <c r="F110" s="191"/>
      <c r="G110" s="191"/>
      <c r="H110" s="191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</row>
    <row r="111" spans="1:26" ht="13.9">
      <c r="A111" s="164"/>
      <c r="B111" s="190"/>
      <c r="C111" s="191"/>
      <c r="D111" s="192"/>
      <c r="E111" s="192"/>
      <c r="F111" s="191"/>
      <c r="G111" s="191"/>
      <c r="H111" s="191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</row>
    <row r="112" spans="1:26" ht="13.9">
      <c r="A112" s="164"/>
      <c r="B112" s="190"/>
      <c r="C112" s="191"/>
      <c r="D112" s="192"/>
      <c r="E112" s="192"/>
      <c r="F112" s="191"/>
      <c r="G112" s="191"/>
      <c r="H112" s="191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</row>
    <row r="113" spans="1:26" ht="13.9">
      <c r="A113" s="164"/>
      <c r="B113" s="190"/>
      <c r="C113" s="191"/>
      <c r="D113" s="192"/>
      <c r="E113" s="192"/>
      <c r="F113" s="191"/>
      <c r="G113" s="191"/>
      <c r="H113" s="191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</row>
    <row r="114" spans="1:26" ht="13.9">
      <c r="A114" s="164"/>
      <c r="B114" s="190"/>
      <c r="C114" s="191"/>
      <c r="D114" s="192"/>
      <c r="E114" s="192"/>
      <c r="F114" s="191"/>
      <c r="G114" s="191"/>
      <c r="H114" s="191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</row>
    <row r="115" spans="1:26" ht="13.9">
      <c r="A115" s="164"/>
      <c r="B115" s="190"/>
      <c r="C115" s="191"/>
      <c r="D115" s="192"/>
      <c r="E115" s="192"/>
      <c r="F115" s="191"/>
      <c r="G115" s="191"/>
      <c r="H115" s="191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</row>
    <row r="116" spans="1:26" ht="13.9">
      <c r="A116" s="164"/>
      <c r="B116" s="190"/>
      <c r="C116" s="191"/>
      <c r="D116" s="192"/>
      <c r="E116" s="192"/>
      <c r="F116" s="191"/>
      <c r="G116" s="191"/>
      <c r="H116" s="191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</row>
    <row r="117" spans="1:26" ht="13.9">
      <c r="A117" s="164"/>
      <c r="B117" s="190"/>
      <c r="C117" s="191"/>
      <c r="D117" s="192"/>
      <c r="E117" s="192"/>
      <c r="F117" s="191"/>
      <c r="G117" s="191"/>
      <c r="H117" s="191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</row>
    <row r="118" spans="1:26" ht="13.9">
      <c r="A118" s="164"/>
      <c r="B118" s="190"/>
      <c r="C118" s="191"/>
      <c r="D118" s="192"/>
      <c r="E118" s="192"/>
      <c r="F118" s="191"/>
      <c r="G118" s="191"/>
      <c r="H118" s="191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</row>
    <row r="119" spans="1:26" ht="13.9">
      <c r="A119" s="164"/>
      <c r="B119" s="190"/>
      <c r="C119" s="191"/>
      <c r="D119" s="192"/>
      <c r="E119" s="192"/>
      <c r="F119" s="191"/>
      <c r="G119" s="191"/>
      <c r="H119" s="191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</row>
    <row r="120" spans="1:26" ht="13.9">
      <c r="A120" s="164"/>
      <c r="B120" s="190"/>
      <c r="C120" s="191"/>
      <c r="D120" s="192"/>
      <c r="E120" s="192"/>
      <c r="F120" s="191"/>
      <c r="G120" s="191"/>
      <c r="H120" s="191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</row>
    <row r="121" spans="1:26" ht="13.9">
      <c r="A121" s="164"/>
      <c r="B121" s="190"/>
      <c r="C121" s="191"/>
      <c r="D121" s="192"/>
      <c r="E121" s="192"/>
      <c r="F121" s="191"/>
      <c r="G121" s="191"/>
      <c r="H121" s="191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</row>
    <row r="122" spans="1:26" ht="13.9">
      <c r="A122" s="164"/>
      <c r="B122" s="190"/>
      <c r="C122" s="191"/>
      <c r="D122" s="192"/>
      <c r="E122" s="192"/>
      <c r="F122" s="191"/>
      <c r="G122" s="191"/>
      <c r="H122" s="191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</row>
    <row r="123" spans="1:26" ht="13.9">
      <c r="A123" s="164"/>
      <c r="B123" s="190"/>
      <c r="C123" s="191"/>
      <c r="D123" s="192"/>
      <c r="E123" s="192"/>
      <c r="F123" s="191"/>
      <c r="G123" s="191"/>
      <c r="H123" s="191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</row>
    <row r="124" spans="1:26" ht="13.9">
      <c r="A124" s="164"/>
      <c r="B124" s="190"/>
      <c r="C124" s="191"/>
      <c r="D124" s="192"/>
      <c r="E124" s="192"/>
      <c r="F124" s="191"/>
      <c r="G124" s="191"/>
      <c r="H124" s="191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</row>
    <row r="125" spans="1:26" ht="13.9">
      <c r="A125" s="164"/>
      <c r="B125" s="190"/>
      <c r="C125" s="191"/>
      <c r="D125" s="192"/>
      <c r="E125" s="192"/>
      <c r="F125" s="191"/>
      <c r="G125" s="191"/>
      <c r="H125" s="191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</row>
    <row r="126" spans="1:26" ht="13.9">
      <c r="A126" s="164"/>
      <c r="B126" s="190"/>
      <c r="C126" s="191"/>
      <c r="D126" s="192"/>
      <c r="E126" s="192"/>
      <c r="F126" s="191"/>
      <c r="G126" s="191"/>
      <c r="H126" s="191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</row>
    <row r="127" spans="1:26" ht="13.9">
      <c r="A127" s="164"/>
      <c r="B127" s="190"/>
      <c r="C127" s="191"/>
      <c r="D127" s="192"/>
      <c r="E127" s="192"/>
      <c r="F127" s="191"/>
      <c r="G127" s="191"/>
      <c r="H127" s="191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</row>
    <row r="128" spans="1:26" ht="13.9">
      <c r="A128" s="164"/>
      <c r="B128" s="190"/>
      <c r="C128" s="191"/>
      <c r="D128" s="192"/>
      <c r="E128" s="192"/>
      <c r="F128" s="191"/>
      <c r="G128" s="191"/>
      <c r="H128" s="191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</row>
    <row r="129" spans="1:26" ht="13.9">
      <c r="A129" s="164"/>
      <c r="B129" s="190"/>
      <c r="C129" s="191"/>
      <c r="D129" s="192"/>
      <c r="E129" s="192"/>
      <c r="F129" s="191"/>
      <c r="G129" s="191"/>
      <c r="H129" s="191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</row>
    <row r="130" spans="1:26" ht="13.9">
      <c r="A130" s="164"/>
      <c r="B130" s="190"/>
      <c r="C130" s="191"/>
      <c r="D130" s="192"/>
      <c r="E130" s="192"/>
      <c r="F130" s="191"/>
      <c r="G130" s="191"/>
      <c r="H130" s="191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</row>
    <row r="131" spans="1:26" ht="13.9">
      <c r="A131" s="164"/>
      <c r="B131" s="190"/>
      <c r="C131" s="191"/>
      <c r="D131" s="192"/>
      <c r="E131" s="192"/>
      <c r="F131" s="191"/>
      <c r="G131" s="191"/>
      <c r="H131" s="191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</row>
    <row r="132" spans="1:26" ht="13.9">
      <c r="A132" s="164"/>
      <c r="B132" s="190"/>
      <c r="C132" s="191"/>
      <c r="D132" s="192"/>
      <c r="E132" s="192"/>
      <c r="F132" s="191"/>
      <c r="G132" s="191"/>
      <c r="H132" s="191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</row>
    <row r="133" spans="1:26" ht="13.9">
      <c r="A133" s="164"/>
      <c r="B133" s="190"/>
      <c r="C133" s="191"/>
      <c r="D133" s="192"/>
      <c r="E133" s="192"/>
      <c r="F133" s="191"/>
      <c r="G133" s="191"/>
      <c r="H133" s="191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</row>
    <row r="134" spans="1:26" ht="13.9">
      <c r="A134" s="164"/>
      <c r="B134" s="190"/>
      <c r="C134" s="191"/>
      <c r="D134" s="192"/>
      <c r="E134" s="192"/>
      <c r="F134" s="191"/>
      <c r="G134" s="191"/>
      <c r="H134" s="191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</row>
    <row r="135" spans="1:26" ht="13.9">
      <c r="A135" s="164"/>
      <c r="B135" s="190"/>
      <c r="C135" s="191"/>
      <c r="D135" s="192"/>
      <c r="E135" s="192"/>
      <c r="F135" s="191"/>
      <c r="G135" s="191"/>
      <c r="H135" s="191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</row>
    <row r="136" spans="1:26" ht="13.9">
      <c r="A136" s="164"/>
      <c r="B136" s="190"/>
      <c r="C136" s="191"/>
      <c r="D136" s="192"/>
      <c r="E136" s="192"/>
      <c r="F136" s="191"/>
      <c r="G136" s="191"/>
      <c r="H136" s="191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</row>
    <row r="137" spans="1:26" ht="13.9">
      <c r="A137" s="164"/>
      <c r="B137" s="190"/>
      <c r="C137" s="191"/>
      <c r="D137" s="192"/>
      <c r="E137" s="192"/>
      <c r="F137" s="191"/>
      <c r="G137" s="191"/>
      <c r="H137" s="191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</row>
    <row r="138" spans="1:26" ht="13.9">
      <c r="A138" s="164"/>
      <c r="B138" s="190"/>
      <c r="C138" s="191"/>
      <c r="D138" s="192"/>
      <c r="E138" s="192"/>
      <c r="F138" s="191"/>
      <c r="G138" s="191"/>
      <c r="H138" s="191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</row>
    <row r="139" spans="1:26" ht="13.9">
      <c r="A139" s="164"/>
      <c r="B139" s="190"/>
      <c r="C139" s="191"/>
      <c r="D139" s="192"/>
      <c r="E139" s="192"/>
      <c r="F139" s="191"/>
      <c r="G139" s="191"/>
      <c r="H139" s="191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</row>
    <row r="140" spans="1:26" ht="13.9">
      <c r="A140" s="164"/>
      <c r="B140" s="190"/>
      <c r="C140" s="191"/>
      <c r="D140" s="192"/>
      <c r="E140" s="192"/>
      <c r="F140" s="191"/>
      <c r="G140" s="191"/>
      <c r="H140" s="191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</row>
    <row r="141" spans="1:26" ht="13.9">
      <c r="A141" s="164"/>
      <c r="B141" s="190"/>
      <c r="C141" s="191"/>
      <c r="D141" s="192"/>
      <c r="E141" s="192"/>
      <c r="F141" s="191"/>
      <c r="G141" s="191"/>
      <c r="H141" s="191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</row>
    <row r="142" spans="1:26" ht="13.9">
      <c r="A142" s="164"/>
      <c r="B142" s="190"/>
      <c r="C142" s="191"/>
      <c r="D142" s="192"/>
      <c r="E142" s="192"/>
      <c r="F142" s="191"/>
      <c r="G142" s="191"/>
      <c r="H142" s="191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</row>
    <row r="143" spans="1:26" ht="13.9">
      <c r="A143" s="164"/>
      <c r="B143" s="190"/>
      <c r="C143" s="191"/>
      <c r="D143" s="192"/>
      <c r="E143" s="192"/>
      <c r="F143" s="191"/>
      <c r="G143" s="191"/>
      <c r="H143" s="191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</row>
    <row r="144" spans="1:26" ht="13.9">
      <c r="A144" s="164"/>
      <c r="B144" s="190"/>
      <c r="C144" s="191"/>
      <c r="D144" s="192"/>
      <c r="E144" s="192"/>
      <c r="F144" s="191"/>
      <c r="G144" s="191"/>
      <c r="H144" s="191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</row>
    <row r="145" spans="1:26" ht="13.9">
      <c r="A145" s="164"/>
      <c r="B145" s="190"/>
      <c r="C145" s="191"/>
      <c r="D145" s="192"/>
      <c r="E145" s="192"/>
      <c r="F145" s="191"/>
      <c r="G145" s="191"/>
      <c r="H145" s="191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</row>
    <row r="146" spans="1:26" ht="13.9">
      <c r="A146" s="164"/>
      <c r="B146" s="190"/>
      <c r="C146" s="191"/>
      <c r="D146" s="192"/>
      <c r="E146" s="192"/>
      <c r="F146" s="191"/>
      <c r="G146" s="191"/>
      <c r="H146" s="191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</row>
    <row r="147" spans="1:26" ht="13.9">
      <c r="A147" s="164"/>
      <c r="B147" s="190"/>
      <c r="C147" s="191"/>
      <c r="D147" s="192"/>
      <c r="E147" s="192"/>
      <c r="F147" s="191"/>
      <c r="G147" s="191"/>
      <c r="H147" s="191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</row>
    <row r="148" spans="1:26" ht="13.9">
      <c r="A148" s="164"/>
      <c r="B148" s="190"/>
      <c r="C148" s="191"/>
      <c r="D148" s="192"/>
      <c r="E148" s="192"/>
      <c r="F148" s="191"/>
      <c r="G148" s="191"/>
      <c r="H148" s="191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</row>
    <row r="149" spans="1:26" ht="13.9">
      <c r="A149" s="164"/>
      <c r="B149" s="190"/>
      <c r="C149" s="191"/>
      <c r="D149" s="192"/>
      <c r="E149" s="192"/>
      <c r="F149" s="191"/>
      <c r="G149" s="191"/>
      <c r="H149" s="191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</row>
    <row r="150" spans="1:26" ht="13.9">
      <c r="A150" s="164"/>
      <c r="B150" s="190"/>
      <c r="C150" s="191"/>
      <c r="D150" s="192"/>
      <c r="E150" s="192"/>
      <c r="F150" s="191"/>
      <c r="G150" s="191"/>
      <c r="H150" s="191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</row>
    <row r="151" spans="1:26" ht="13.9">
      <c r="A151" s="164"/>
      <c r="B151" s="190"/>
      <c r="C151" s="191"/>
      <c r="D151" s="192"/>
      <c r="E151" s="192"/>
      <c r="F151" s="191"/>
      <c r="G151" s="191"/>
      <c r="H151" s="191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</row>
    <row r="152" spans="1:26" ht="13.9">
      <c r="A152" s="164"/>
      <c r="B152" s="190"/>
      <c r="C152" s="191"/>
      <c r="D152" s="192"/>
      <c r="E152" s="192"/>
      <c r="F152" s="191"/>
      <c r="G152" s="191"/>
      <c r="H152" s="191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</row>
    <row r="153" spans="1:26" ht="13.9">
      <c r="A153" s="164"/>
      <c r="B153" s="190"/>
      <c r="C153" s="191"/>
      <c r="D153" s="192"/>
      <c r="E153" s="192"/>
      <c r="F153" s="191"/>
      <c r="G153" s="191"/>
      <c r="H153" s="191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</row>
    <row r="154" spans="1:26" ht="13.9">
      <c r="A154" s="164"/>
      <c r="B154" s="190"/>
      <c r="C154" s="191"/>
      <c r="D154" s="192"/>
      <c r="E154" s="192"/>
      <c r="F154" s="191"/>
      <c r="G154" s="191"/>
      <c r="H154" s="191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</row>
    <row r="155" spans="1:26" ht="13.9">
      <c r="A155" s="164"/>
      <c r="B155" s="190"/>
      <c r="C155" s="191"/>
      <c r="D155" s="192"/>
      <c r="E155" s="192"/>
      <c r="F155" s="191"/>
      <c r="G155" s="191"/>
      <c r="H155" s="191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</row>
    <row r="156" spans="1:26" ht="13.9">
      <c r="A156" s="164"/>
      <c r="B156" s="190"/>
      <c r="C156" s="191"/>
      <c r="D156" s="192"/>
      <c r="E156" s="192"/>
      <c r="F156" s="191"/>
      <c r="G156" s="191"/>
      <c r="H156" s="191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</row>
    <row r="157" spans="1:26" ht="13.9">
      <c r="A157" s="164"/>
      <c r="B157" s="190"/>
      <c r="C157" s="191"/>
      <c r="D157" s="192"/>
      <c r="E157" s="192"/>
      <c r="F157" s="191"/>
      <c r="G157" s="191"/>
      <c r="H157" s="191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</row>
    <row r="158" spans="1:26" ht="13.9">
      <c r="A158" s="164"/>
      <c r="B158" s="190"/>
      <c r="C158" s="191"/>
      <c r="D158" s="192"/>
      <c r="E158" s="192"/>
      <c r="F158" s="191"/>
      <c r="G158" s="191"/>
      <c r="H158" s="191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</row>
    <row r="159" spans="1:26" ht="13.9">
      <c r="A159" s="164"/>
      <c r="B159" s="190"/>
      <c r="C159" s="191"/>
      <c r="D159" s="192"/>
      <c r="E159" s="192"/>
      <c r="F159" s="191"/>
      <c r="G159" s="191"/>
      <c r="H159" s="191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</row>
    <row r="160" spans="1:26" ht="13.9">
      <c r="A160" s="164"/>
      <c r="B160" s="190"/>
      <c r="C160" s="191"/>
      <c r="D160" s="192"/>
      <c r="E160" s="192"/>
      <c r="F160" s="191"/>
      <c r="G160" s="191"/>
      <c r="H160" s="191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</row>
    <row r="161" spans="1:26" ht="13.9">
      <c r="A161" s="164"/>
      <c r="B161" s="190"/>
      <c r="C161" s="191"/>
      <c r="D161" s="192"/>
      <c r="E161" s="192"/>
      <c r="F161" s="191"/>
      <c r="G161" s="191"/>
      <c r="H161" s="191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</row>
    <row r="162" spans="1:26" ht="13.9">
      <c r="A162" s="164"/>
      <c r="B162" s="190"/>
      <c r="C162" s="191"/>
      <c r="D162" s="192"/>
      <c r="E162" s="192"/>
      <c r="F162" s="191"/>
      <c r="G162" s="191"/>
      <c r="H162" s="191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</row>
    <row r="163" spans="1:26" ht="13.9">
      <c r="A163" s="164"/>
      <c r="B163" s="190"/>
      <c r="C163" s="191"/>
      <c r="D163" s="192"/>
      <c r="E163" s="192"/>
      <c r="F163" s="191"/>
      <c r="G163" s="191"/>
      <c r="H163" s="191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</row>
    <row r="164" spans="1:26" ht="13.9">
      <c r="A164" s="164"/>
      <c r="B164" s="190"/>
      <c r="C164" s="191"/>
      <c r="D164" s="192"/>
      <c r="E164" s="192"/>
      <c r="F164" s="191"/>
      <c r="G164" s="191"/>
      <c r="H164" s="191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</row>
    <row r="165" spans="1:26" ht="13.9">
      <c r="A165" s="164"/>
      <c r="B165" s="190"/>
      <c r="C165" s="191"/>
      <c r="D165" s="192"/>
      <c r="E165" s="192"/>
      <c r="F165" s="191"/>
      <c r="G165" s="191"/>
      <c r="H165" s="191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</row>
    <row r="166" spans="1:26" ht="13.9">
      <c r="A166" s="164"/>
      <c r="B166" s="190"/>
      <c r="C166" s="191"/>
      <c r="D166" s="192"/>
      <c r="E166" s="192"/>
      <c r="F166" s="191"/>
      <c r="G166" s="191"/>
      <c r="H166" s="191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</row>
    <row r="167" spans="1:26" ht="13.9">
      <c r="A167" s="164"/>
      <c r="B167" s="190"/>
      <c r="C167" s="191"/>
      <c r="D167" s="192"/>
      <c r="E167" s="192"/>
      <c r="F167" s="191"/>
      <c r="G167" s="191"/>
      <c r="H167" s="191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</row>
    <row r="168" spans="1:26" ht="13.9">
      <c r="A168" s="164"/>
      <c r="B168" s="190"/>
      <c r="C168" s="191"/>
      <c r="D168" s="192"/>
      <c r="E168" s="192"/>
      <c r="F168" s="191"/>
      <c r="G168" s="191"/>
      <c r="H168" s="191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</row>
    <row r="169" spans="1:26" ht="13.9">
      <c r="A169" s="164"/>
      <c r="B169" s="190"/>
      <c r="C169" s="191"/>
      <c r="D169" s="192"/>
      <c r="E169" s="192"/>
      <c r="F169" s="191"/>
      <c r="G169" s="191"/>
      <c r="H169" s="191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</row>
    <row r="170" spans="1:26" ht="13.9">
      <c r="A170" s="164"/>
      <c r="B170" s="190"/>
      <c r="C170" s="191"/>
      <c r="D170" s="192"/>
      <c r="E170" s="192"/>
      <c r="F170" s="191"/>
      <c r="G170" s="191"/>
      <c r="H170" s="191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</row>
    <row r="171" spans="1:26" ht="13.9">
      <c r="A171" s="164"/>
      <c r="B171" s="190"/>
      <c r="C171" s="191"/>
      <c r="D171" s="192"/>
      <c r="E171" s="192"/>
      <c r="F171" s="191"/>
      <c r="G171" s="191"/>
      <c r="H171" s="191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</row>
    <row r="172" spans="1:26" ht="13.9">
      <c r="A172" s="164"/>
      <c r="B172" s="190"/>
      <c r="C172" s="191"/>
      <c r="D172" s="192"/>
      <c r="E172" s="192"/>
      <c r="F172" s="191"/>
      <c r="G172" s="191"/>
      <c r="H172" s="191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</row>
    <row r="173" spans="1:26" ht="13.9">
      <c r="A173" s="164"/>
      <c r="B173" s="190"/>
      <c r="C173" s="191"/>
      <c r="D173" s="192"/>
      <c r="E173" s="192"/>
      <c r="F173" s="191"/>
      <c r="G173" s="191"/>
      <c r="H173" s="191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</row>
    <row r="174" spans="1:26" ht="13.9">
      <c r="A174" s="164"/>
      <c r="B174" s="190"/>
      <c r="C174" s="191"/>
      <c r="D174" s="192"/>
      <c r="E174" s="192"/>
      <c r="F174" s="191"/>
      <c r="G174" s="191"/>
      <c r="H174" s="191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</row>
    <row r="175" spans="1:26" ht="13.9">
      <c r="A175" s="164"/>
      <c r="B175" s="190"/>
      <c r="C175" s="191"/>
      <c r="D175" s="192"/>
      <c r="E175" s="192"/>
      <c r="F175" s="191"/>
      <c r="G175" s="191"/>
      <c r="H175" s="191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</row>
    <row r="176" spans="1:26" ht="13.9">
      <c r="A176" s="164"/>
      <c r="B176" s="190"/>
      <c r="C176" s="191"/>
      <c r="D176" s="192"/>
      <c r="E176" s="192"/>
      <c r="F176" s="191"/>
      <c r="G176" s="191"/>
      <c r="H176" s="191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</row>
    <row r="177" spans="1:26" ht="13.9">
      <c r="A177" s="164"/>
      <c r="B177" s="190"/>
      <c r="C177" s="191"/>
      <c r="D177" s="192"/>
      <c r="E177" s="192"/>
      <c r="F177" s="191"/>
      <c r="G177" s="191"/>
      <c r="H177" s="191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</row>
    <row r="178" spans="1:26" ht="13.9">
      <c r="A178" s="164"/>
      <c r="B178" s="190"/>
      <c r="C178" s="191"/>
      <c r="D178" s="192"/>
      <c r="E178" s="192"/>
      <c r="F178" s="191"/>
      <c r="G178" s="191"/>
      <c r="H178" s="191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</row>
    <row r="179" spans="1:26" ht="13.9">
      <c r="A179" s="164"/>
      <c r="B179" s="190"/>
      <c r="C179" s="191"/>
      <c r="D179" s="192"/>
      <c r="E179" s="192"/>
      <c r="F179" s="191"/>
      <c r="G179" s="191"/>
      <c r="H179" s="191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</row>
    <row r="180" spans="1:26" ht="13.9">
      <c r="A180" s="164"/>
      <c r="B180" s="190"/>
      <c r="C180" s="191"/>
      <c r="D180" s="192"/>
      <c r="E180" s="192"/>
      <c r="F180" s="191"/>
      <c r="G180" s="191"/>
      <c r="H180" s="191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</row>
    <row r="181" spans="1:26" ht="13.9">
      <c r="A181" s="164"/>
      <c r="B181" s="190"/>
      <c r="C181" s="191"/>
      <c r="D181" s="192"/>
      <c r="E181" s="192"/>
      <c r="F181" s="191"/>
      <c r="G181" s="191"/>
      <c r="H181" s="191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</row>
    <row r="182" spans="1:26" ht="13.9">
      <c r="A182" s="164"/>
      <c r="B182" s="190"/>
      <c r="C182" s="191"/>
      <c r="D182" s="192"/>
      <c r="E182" s="192"/>
      <c r="F182" s="191"/>
      <c r="G182" s="191"/>
      <c r="H182" s="191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</row>
    <row r="183" spans="1:26" ht="13.9">
      <c r="A183" s="164"/>
      <c r="B183" s="190"/>
      <c r="C183" s="191"/>
      <c r="D183" s="192"/>
      <c r="E183" s="192"/>
      <c r="F183" s="191"/>
      <c r="G183" s="191"/>
      <c r="H183" s="191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</row>
    <row r="184" spans="1:26" ht="13.9">
      <c r="A184" s="164"/>
      <c r="B184" s="190"/>
      <c r="C184" s="191"/>
      <c r="D184" s="192"/>
      <c r="E184" s="192"/>
      <c r="F184" s="191"/>
      <c r="G184" s="191"/>
      <c r="H184" s="191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</row>
    <row r="185" spans="1:26" ht="13.9">
      <c r="A185" s="164"/>
      <c r="B185" s="190"/>
      <c r="C185" s="191"/>
      <c r="D185" s="192"/>
      <c r="E185" s="192"/>
      <c r="F185" s="191"/>
      <c r="G185" s="191"/>
      <c r="H185" s="191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</row>
    <row r="186" spans="1:26" ht="13.9">
      <c r="A186" s="164"/>
      <c r="B186" s="190"/>
      <c r="C186" s="191"/>
      <c r="D186" s="192"/>
      <c r="E186" s="192"/>
      <c r="F186" s="191"/>
      <c r="G186" s="191"/>
      <c r="H186" s="191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</row>
    <row r="187" spans="1:26" ht="13.9">
      <c r="A187" s="164"/>
      <c r="B187" s="190"/>
      <c r="C187" s="191"/>
      <c r="D187" s="192"/>
      <c r="E187" s="192"/>
      <c r="F187" s="191"/>
      <c r="G187" s="191"/>
      <c r="H187" s="191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</row>
    <row r="188" spans="1:26" ht="13.9">
      <c r="A188" s="164"/>
      <c r="B188" s="190"/>
      <c r="C188" s="191"/>
      <c r="D188" s="192"/>
      <c r="E188" s="192"/>
      <c r="F188" s="191"/>
      <c r="G188" s="191"/>
      <c r="H188" s="191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</row>
    <row r="189" spans="1:26" ht="13.9">
      <c r="A189" s="164"/>
      <c r="B189" s="190"/>
      <c r="C189" s="191"/>
      <c r="D189" s="192"/>
      <c r="E189" s="192"/>
      <c r="F189" s="191"/>
      <c r="G189" s="191"/>
      <c r="H189" s="191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</row>
    <row r="190" spans="1:26" ht="13.9">
      <c r="A190" s="164"/>
      <c r="B190" s="190"/>
      <c r="C190" s="191"/>
      <c r="D190" s="192"/>
      <c r="E190" s="192"/>
      <c r="F190" s="191"/>
      <c r="G190" s="191"/>
      <c r="H190" s="191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</row>
    <row r="191" spans="1:26" ht="13.9">
      <c r="A191" s="164"/>
      <c r="B191" s="190"/>
      <c r="C191" s="191"/>
      <c r="D191" s="192"/>
      <c r="E191" s="192"/>
      <c r="F191" s="191"/>
      <c r="G191" s="191"/>
      <c r="H191" s="191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</row>
    <row r="192" spans="1:26" ht="13.9">
      <c r="A192" s="164"/>
      <c r="B192" s="190"/>
      <c r="C192" s="191"/>
      <c r="D192" s="192"/>
      <c r="E192" s="192"/>
      <c r="F192" s="191"/>
      <c r="G192" s="191"/>
      <c r="H192" s="191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</row>
    <row r="193" spans="1:26" ht="13.9">
      <c r="A193" s="164"/>
      <c r="B193" s="190"/>
      <c r="C193" s="191"/>
      <c r="D193" s="192"/>
      <c r="E193" s="192"/>
      <c r="F193" s="191"/>
      <c r="G193" s="191"/>
      <c r="H193" s="191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</row>
    <row r="194" spans="1:26" ht="13.9">
      <c r="A194" s="164"/>
      <c r="B194" s="190"/>
      <c r="C194" s="191"/>
      <c r="D194" s="192"/>
      <c r="E194" s="192"/>
      <c r="F194" s="191"/>
      <c r="G194" s="191"/>
      <c r="H194" s="191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</row>
    <row r="195" spans="1:26" ht="13.9">
      <c r="A195" s="164"/>
      <c r="B195" s="190"/>
      <c r="C195" s="191"/>
      <c r="D195" s="192"/>
      <c r="E195" s="192"/>
      <c r="F195" s="191"/>
      <c r="G195" s="191"/>
      <c r="H195" s="191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</row>
    <row r="196" spans="1:26" ht="13.9">
      <c r="A196" s="164"/>
      <c r="B196" s="190"/>
      <c r="C196" s="191"/>
      <c r="D196" s="192"/>
      <c r="E196" s="192"/>
      <c r="F196" s="191"/>
      <c r="G196" s="191"/>
      <c r="H196" s="191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</row>
    <row r="197" spans="1:26" ht="13.9">
      <c r="A197" s="164"/>
      <c r="B197" s="190"/>
      <c r="C197" s="191"/>
      <c r="D197" s="192"/>
      <c r="E197" s="192"/>
      <c r="F197" s="191"/>
      <c r="G197" s="191"/>
      <c r="H197" s="191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</row>
    <row r="198" spans="1:26" ht="13.9">
      <c r="A198" s="164"/>
      <c r="B198" s="190"/>
      <c r="C198" s="191"/>
      <c r="D198" s="192"/>
      <c r="E198" s="192"/>
      <c r="F198" s="191"/>
      <c r="G198" s="191"/>
      <c r="H198" s="191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</row>
    <row r="199" spans="1:26" ht="13.9">
      <c r="A199" s="164"/>
      <c r="B199" s="190"/>
      <c r="C199" s="191"/>
      <c r="D199" s="192"/>
      <c r="E199" s="192"/>
      <c r="F199" s="191"/>
      <c r="G199" s="191"/>
      <c r="H199" s="191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</row>
    <row r="200" spans="1:26" ht="13.9">
      <c r="A200" s="164"/>
      <c r="B200" s="190"/>
      <c r="C200" s="191"/>
      <c r="D200" s="192"/>
      <c r="E200" s="192"/>
      <c r="F200" s="191"/>
      <c r="G200" s="191"/>
      <c r="H200" s="191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</row>
    <row r="201" spans="1:26" ht="13.9">
      <c r="A201" s="164"/>
      <c r="B201" s="190"/>
      <c r="C201" s="191"/>
      <c r="D201" s="192"/>
      <c r="E201" s="192"/>
      <c r="F201" s="191"/>
      <c r="G201" s="191"/>
      <c r="H201" s="191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</row>
    <row r="202" spans="1:26" ht="13.9">
      <c r="A202" s="164"/>
      <c r="B202" s="190"/>
      <c r="C202" s="191"/>
      <c r="D202" s="192"/>
      <c r="E202" s="192"/>
      <c r="F202" s="191"/>
      <c r="G202" s="191"/>
      <c r="H202" s="191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</row>
    <row r="203" spans="1:26" ht="13.9">
      <c r="A203" s="164"/>
      <c r="B203" s="190"/>
      <c r="C203" s="191"/>
      <c r="D203" s="192"/>
      <c r="E203" s="192"/>
      <c r="F203" s="191"/>
      <c r="G203" s="191"/>
      <c r="H203" s="191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</row>
    <row r="204" spans="1:26" ht="13.9">
      <c r="A204" s="164"/>
      <c r="B204" s="190"/>
      <c r="C204" s="191"/>
      <c r="D204" s="192"/>
      <c r="E204" s="192"/>
      <c r="F204" s="191"/>
      <c r="G204" s="191"/>
      <c r="H204" s="191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</row>
    <row r="205" spans="1:26" ht="13.9">
      <c r="A205" s="164"/>
      <c r="B205" s="190"/>
      <c r="C205" s="191"/>
      <c r="D205" s="192"/>
      <c r="E205" s="192"/>
      <c r="F205" s="191"/>
      <c r="G205" s="191"/>
      <c r="H205" s="191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</row>
    <row r="206" spans="1:26" ht="13.9">
      <c r="A206" s="164"/>
      <c r="B206" s="190"/>
      <c r="C206" s="191"/>
      <c r="D206" s="192"/>
      <c r="E206" s="192"/>
      <c r="F206" s="191"/>
      <c r="G206" s="191"/>
      <c r="H206" s="191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</row>
    <row r="207" spans="1:26" ht="13.9">
      <c r="A207" s="164"/>
      <c r="B207" s="190"/>
      <c r="C207" s="191"/>
      <c r="D207" s="192"/>
      <c r="E207" s="192"/>
      <c r="F207" s="191"/>
      <c r="G207" s="191"/>
      <c r="H207" s="191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</row>
    <row r="208" spans="1:26" ht="13.9">
      <c r="A208" s="164"/>
      <c r="B208" s="190"/>
      <c r="C208" s="191"/>
      <c r="D208" s="192"/>
      <c r="E208" s="192"/>
      <c r="F208" s="191"/>
      <c r="G208" s="191"/>
      <c r="H208" s="191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</row>
    <row r="209" spans="1:26" ht="13.9">
      <c r="A209" s="164"/>
      <c r="B209" s="190"/>
      <c r="C209" s="191"/>
      <c r="D209" s="192"/>
      <c r="E209" s="192"/>
      <c r="F209" s="191"/>
      <c r="G209" s="191"/>
      <c r="H209" s="191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</row>
    <row r="210" spans="1:26" ht="13.9">
      <c r="A210" s="164"/>
      <c r="B210" s="190"/>
      <c r="C210" s="191"/>
      <c r="D210" s="192"/>
      <c r="E210" s="192"/>
      <c r="F210" s="191"/>
      <c r="G210" s="191"/>
      <c r="H210" s="191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</row>
    <row r="211" spans="1:26" ht="13.9">
      <c r="A211" s="164"/>
      <c r="B211" s="190"/>
      <c r="C211" s="191"/>
      <c r="D211" s="192"/>
      <c r="E211" s="192"/>
      <c r="F211" s="191"/>
      <c r="G211" s="191"/>
      <c r="H211" s="191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</row>
    <row r="212" spans="1:26" ht="13.9">
      <c r="A212" s="164"/>
      <c r="B212" s="190"/>
      <c r="C212" s="191"/>
      <c r="D212" s="192"/>
      <c r="E212" s="192"/>
      <c r="F212" s="191"/>
      <c r="G212" s="191"/>
      <c r="H212" s="191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</row>
    <row r="213" spans="1:26" ht="13.9">
      <c r="A213" s="164"/>
      <c r="B213" s="190"/>
      <c r="C213" s="191"/>
      <c r="D213" s="192"/>
      <c r="E213" s="192"/>
      <c r="F213" s="191"/>
      <c r="G213" s="191"/>
      <c r="H213" s="191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</row>
    <row r="214" spans="1:26" ht="13.9">
      <c r="A214" s="164"/>
      <c r="B214" s="190"/>
      <c r="C214" s="191"/>
      <c r="D214" s="192"/>
      <c r="E214" s="192"/>
      <c r="F214" s="191"/>
      <c r="G214" s="191"/>
      <c r="H214" s="191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</row>
    <row r="215" spans="1:26" ht="13.9">
      <c r="A215" s="164"/>
      <c r="B215" s="190"/>
      <c r="C215" s="191"/>
      <c r="D215" s="192"/>
      <c r="E215" s="192"/>
      <c r="F215" s="191"/>
      <c r="G215" s="191"/>
      <c r="H215" s="191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</row>
    <row r="216" spans="1:26" ht="13.9">
      <c r="A216" s="164"/>
      <c r="B216" s="190"/>
      <c r="C216" s="191"/>
      <c r="D216" s="192"/>
      <c r="E216" s="192"/>
      <c r="F216" s="191"/>
      <c r="G216" s="191"/>
      <c r="H216" s="191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</row>
    <row r="217" spans="1:26" ht="13.9">
      <c r="A217" s="164"/>
      <c r="B217" s="190"/>
      <c r="C217" s="191"/>
      <c r="D217" s="192"/>
      <c r="E217" s="192"/>
      <c r="F217" s="191"/>
      <c r="G217" s="191"/>
      <c r="H217" s="191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</row>
    <row r="218" spans="1:26" ht="13.9">
      <c r="A218" s="164"/>
      <c r="B218" s="190"/>
      <c r="C218" s="191"/>
      <c r="D218" s="192"/>
      <c r="E218" s="192"/>
      <c r="F218" s="191"/>
      <c r="G218" s="191"/>
      <c r="H218" s="191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</row>
    <row r="219" spans="1:26" ht="13.9">
      <c r="A219" s="164"/>
      <c r="B219" s="190"/>
      <c r="C219" s="191"/>
      <c r="D219" s="192"/>
      <c r="E219" s="192"/>
      <c r="F219" s="191"/>
      <c r="G219" s="191"/>
      <c r="H219" s="191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</row>
    <row r="220" spans="1:26" ht="13.9">
      <c r="A220" s="164"/>
      <c r="B220" s="190"/>
      <c r="C220" s="191"/>
      <c r="D220" s="192"/>
      <c r="E220" s="192"/>
      <c r="F220" s="191"/>
      <c r="G220" s="191"/>
      <c r="H220" s="191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</row>
    <row r="221" spans="1:26" ht="13.9">
      <c r="A221" s="164"/>
      <c r="B221" s="190"/>
      <c r="C221" s="191"/>
      <c r="D221" s="192"/>
      <c r="E221" s="192"/>
      <c r="F221" s="191"/>
      <c r="G221" s="191"/>
      <c r="H221" s="191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</row>
    <row r="222" spans="1:26" ht="13.9">
      <c r="A222" s="164"/>
      <c r="B222" s="190"/>
      <c r="C222" s="191"/>
      <c r="D222" s="192"/>
      <c r="E222" s="192"/>
      <c r="F222" s="191"/>
      <c r="G222" s="191"/>
      <c r="H222" s="191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</row>
    <row r="223" spans="1:26" ht="13.9">
      <c r="A223" s="164"/>
      <c r="B223" s="190"/>
      <c r="C223" s="191"/>
      <c r="D223" s="192"/>
      <c r="E223" s="192"/>
      <c r="F223" s="191"/>
      <c r="G223" s="191"/>
      <c r="H223" s="191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</row>
    <row r="224" spans="1:26" ht="13.9">
      <c r="A224" s="164"/>
      <c r="B224" s="190"/>
      <c r="C224" s="191"/>
      <c r="D224" s="192"/>
      <c r="E224" s="192"/>
      <c r="F224" s="191"/>
      <c r="G224" s="191"/>
      <c r="H224" s="191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</row>
    <row r="225" spans="1:26" ht="13.9">
      <c r="A225" s="164"/>
      <c r="B225" s="190"/>
      <c r="C225" s="191"/>
      <c r="D225" s="192"/>
      <c r="E225" s="192"/>
      <c r="F225" s="191"/>
      <c r="G225" s="191"/>
      <c r="H225" s="191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</row>
    <row r="226" spans="1:26" ht="13.9">
      <c r="A226" s="164"/>
      <c r="B226" s="190"/>
      <c r="C226" s="191"/>
      <c r="D226" s="192"/>
      <c r="E226" s="192"/>
      <c r="F226" s="191"/>
      <c r="G226" s="191"/>
      <c r="H226" s="191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</row>
    <row r="227" spans="1:26" ht="13.9">
      <c r="A227" s="164"/>
      <c r="B227" s="190"/>
      <c r="C227" s="191"/>
      <c r="D227" s="192"/>
      <c r="E227" s="192"/>
      <c r="F227" s="191"/>
      <c r="G227" s="191"/>
      <c r="H227" s="191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</row>
    <row r="228" spans="1:26" ht="13.9">
      <c r="A228" s="164"/>
      <c r="B228" s="190"/>
      <c r="C228" s="191"/>
      <c r="D228" s="192"/>
      <c r="E228" s="192"/>
      <c r="F228" s="191"/>
      <c r="G228" s="191"/>
      <c r="H228" s="191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</row>
    <row r="229" spans="1:26" ht="13.9">
      <c r="A229" s="164"/>
      <c r="B229" s="190"/>
      <c r="C229" s="191"/>
      <c r="D229" s="192"/>
      <c r="E229" s="192"/>
      <c r="F229" s="191"/>
      <c r="G229" s="191"/>
      <c r="H229" s="191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</row>
    <row r="230" spans="1:26" ht="13.9">
      <c r="A230" s="164"/>
      <c r="B230" s="190"/>
      <c r="C230" s="191"/>
      <c r="D230" s="192"/>
      <c r="E230" s="192"/>
      <c r="F230" s="191"/>
      <c r="G230" s="191"/>
      <c r="H230" s="191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</row>
    <row r="231" spans="1:26" ht="13.9">
      <c r="A231" s="164"/>
      <c r="B231" s="190"/>
      <c r="C231" s="191"/>
      <c r="D231" s="192"/>
      <c r="E231" s="192"/>
      <c r="F231" s="191"/>
      <c r="G231" s="191"/>
      <c r="H231" s="191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</row>
    <row r="232" spans="1:26" ht="13.9">
      <c r="A232" s="164"/>
      <c r="B232" s="190"/>
      <c r="C232" s="191"/>
      <c r="D232" s="192"/>
      <c r="E232" s="192"/>
      <c r="F232" s="191"/>
      <c r="G232" s="191"/>
      <c r="H232" s="191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</row>
    <row r="233" spans="1:26" ht="13.9">
      <c r="A233" s="164"/>
      <c r="B233" s="190"/>
      <c r="C233" s="191"/>
      <c r="D233" s="192"/>
      <c r="E233" s="192"/>
      <c r="F233" s="191"/>
      <c r="G233" s="191"/>
      <c r="H233" s="191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</row>
    <row r="234" spans="1:26" ht="13.9">
      <c r="A234" s="164"/>
      <c r="B234" s="190"/>
      <c r="C234" s="191"/>
      <c r="D234" s="192"/>
      <c r="E234" s="192"/>
      <c r="F234" s="191"/>
      <c r="G234" s="191"/>
      <c r="H234" s="191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</row>
    <row r="235" spans="1:26" ht="13.9">
      <c r="A235" s="164"/>
      <c r="B235" s="190"/>
      <c r="C235" s="191"/>
      <c r="D235" s="192"/>
      <c r="E235" s="192"/>
      <c r="F235" s="191"/>
      <c r="G235" s="191"/>
      <c r="H235" s="191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</row>
    <row r="236" spans="1:26" ht="13.9">
      <c r="A236" s="164"/>
      <c r="B236" s="190"/>
      <c r="C236" s="191"/>
      <c r="D236" s="192"/>
      <c r="E236" s="192"/>
      <c r="F236" s="191"/>
      <c r="G236" s="191"/>
      <c r="H236" s="191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</row>
    <row r="237" spans="1:26" ht="13.9">
      <c r="A237" s="164"/>
      <c r="B237" s="190"/>
      <c r="C237" s="191"/>
      <c r="D237" s="192"/>
      <c r="E237" s="192"/>
      <c r="F237" s="191"/>
      <c r="G237" s="191"/>
      <c r="H237" s="191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</row>
    <row r="238" spans="1:26" ht="13.9">
      <c r="A238" s="164"/>
      <c r="B238" s="190"/>
      <c r="C238" s="191"/>
      <c r="D238" s="192"/>
      <c r="E238" s="192"/>
      <c r="F238" s="191"/>
      <c r="G238" s="191"/>
      <c r="H238" s="191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</row>
    <row r="239" spans="1:26" ht="13.9">
      <c r="A239" s="164"/>
      <c r="B239" s="190"/>
      <c r="C239" s="191"/>
      <c r="D239" s="192"/>
      <c r="E239" s="192"/>
      <c r="F239" s="191"/>
      <c r="G239" s="191"/>
      <c r="H239" s="191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</row>
    <row r="240" spans="1:26" ht="13.9">
      <c r="A240" s="164"/>
      <c r="B240" s="190"/>
      <c r="C240" s="191"/>
      <c r="D240" s="192"/>
      <c r="E240" s="192"/>
      <c r="F240" s="191"/>
      <c r="G240" s="191"/>
      <c r="H240" s="191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</row>
    <row r="241" spans="1:26" ht="13.9">
      <c r="A241" s="164"/>
      <c r="B241" s="190"/>
      <c r="C241" s="191"/>
      <c r="D241" s="192"/>
      <c r="E241" s="192"/>
      <c r="F241" s="191"/>
      <c r="G241" s="191"/>
      <c r="H241" s="191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</row>
    <row r="242" spans="1:26" ht="13.9">
      <c r="A242" s="164"/>
      <c r="B242" s="190"/>
      <c r="C242" s="191"/>
      <c r="D242" s="192"/>
      <c r="E242" s="192"/>
      <c r="F242" s="191"/>
      <c r="G242" s="191"/>
      <c r="H242" s="191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</row>
    <row r="243" spans="1:26" ht="13.9">
      <c r="A243" s="164"/>
      <c r="B243" s="190"/>
      <c r="C243" s="191"/>
      <c r="D243" s="192"/>
      <c r="E243" s="192"/>
      <c r="F243" s="191"/>
      <c r="G243" s="191"/>
      <c r="H243" s="191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</row>
    <row r="244" spans="1:26" ht="13.9">
      <c r="A244" s="164"/>
      <c r="B244" s="190"/>
      <c r="C244" s="191"/>
      <c r="D244" s="192"/>
      <c r="E244" s="192"/>
      <c r="F244" s="191"/>
      <c r="G244" s="191"/>
      <c r="H244" s="191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</row>
    <row r="245" spans="1:26" ht="13.9">
      <c r="A245" s="164"/>
      <c r="B245" s="190"/>
      <c r="C245" s="191"/>
      <c r="D245" s="192"/>
      <c r="E245" s="192"/>
      <c r="F245" s="191"/>
      <c r="G245" s="191"/>
      <c r="H245" s="191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</row>
    <row r="246" spans="1:26" ht="13.9">
      <c r="A246" s="164"/>
      <c r="B246" s="190"/>
      <c r="C246" s="191"/>
      <c r="D246" s="192"/>
      <c r="E246" s="192"/>
      <c r="F246" s="191"/>
      <c r="G246" s="191"/>
      <c r="H246" s="191"/>
      <c r="I246" s="164"/>
      <c r="J246" s="164"/>
      <c r="K246" s="164"/>
      <c r="L246" s="164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</row>
    <row r="247" spans="1:26" ht="13.9">
      <c r="A247" s="164"/>
      <c r="B247" s="190"/>
      <c r="C247" s="191"/>
      <c r="D247" s="192"/>
      <c r="E247" s="192"/>
      <c r="F247" s="191"/>
      <c r="G247" s="191"/>
      <c r="H247" s="191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</row>
    <row r="248" spans="1:26" ht="13.9">
      <c r="A248" s="164"/>
      <c r="B248" s="190"/>
      <c r="C248" s="191"/>
      <c r="D248" s="192"/>
      <c r="E248" s="192"/>
      <c r="F248" s="191"/>
      <c r="G248" s="191"/>
      <c r="H248" s="191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</row>
    <row r="249" spans="1:26" ht="13.9">
      <c r="A249" s="164"/>
      <c r="B249" s="190"/>
      <c r="C249" s="191"/>
      <c r="D249" s="192"/>
      <c r="E249" s="192"/>
      <c r="F249" s="191"/>
      <c r="G249" s="191"/>
      <c r="H249" s="191"/>
      <c r="I249" s="164"/>
      <c r="J249" s="164"/>
      <c r="K249" s="164"/>
      <c r="L249" s="164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</row>
    <row r="250" spans="1:26" ht="13.9">
      <c r="A250" s="164"/>
      <c r="B250" s="190"/>
      <c r="C250" s="191"/>
      <c r="D250" s="192"/>
      <c r="E250" s="192"/>
      <c r="F250" s="191"/>
      <c r="G250" s="191"/>
      <c r="H250" s="191"/>
      <c r="I250" s="164"/>
      <c r="J250" s="164"/>
      <c r="K250" s="164"/>
      <c r="L250" s="164"/>
      <c r="M250" s="164"/>
      <c r="N250" s="164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</row>
    <row r="251" spans="1:26" ht="13.9">
      <c r="A251" s="164"/>
      <c r="B251" s="190"/>
      <c r="C251" s="191"/>
      <c r="D251" s="192"/>
      <c r="E251" s="192"/>
      <c r="F251" s="191"/>
      <c r="G251" s="191"/>
      <c r="H251" s="191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</row>
    <row r="252" spans="1:26" ht="13.9">
      <c r="A252" s="164"/>
      <c r="B252" s="190"/>
      <c r="C252" s="191"/>
      <c r="D252" s="192"/>
      <c r="E252" s="192"/>
      <c r="F252" s="191"/>
      <c r="G252" s="191"/>
      <c r="H252" s="191"/>
      <c r="I252" s="164"/>
      <c r="J252" s="164"/>
      <c r="K252" s="164"/>
      <c r="L252" s="164"/>
      <c r="M252" s="164"/>
      <c r="N252" s="164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</row>
    <row r="253" spans="1:26" ht="13.9">
      <c r="A253" s="164"/>
      <c r="B253" s="190"/>
      <c r="C253" s="191"/>
      <c r="D253" s="192"/>
      <c r="E253" s="192"/>
      <c r="F253" s="191"/>
      <c r="G253" s="191"/>
      <c r="H253" s="191"/>
      <c r="I253" s="164"/>
      <c r="J253" s="164"/>
      <c r="K253" s="164"/>
      <c r="L253" s="164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</row>
    <row r="254" spans="1:26" ht="13.9">
      <c r="A254" s="164"/>
      <c r="B254" s="190"/>
      <c r="C254" s="191"/>
      <c r="D254" s="192"/>
      <c r="E254" s="192"/>
      <c r="F254" s="191"/>
      <c r="G254" s="191"/>
      <c r="H254" s="191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</row>
    <row r="255" spans="1:26" ht="13.9">
      <c r="A255" s="164"/>
      <c r="B255" s="190"/>
      <c r="C255" s="191"/>
      <c r="D255" s="192"/>
      <c r="E255" s="192"/>
      <c r="F255" s="191"/>
      <c r="G255" s="191"/>
      <c r="H255" s="191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</row>
    <row r="256" spans="1:26" ht="13.9">
      <c r="A256" s="164"/>
      <c r="B256" s="190"/>
      <c r="C256" s="191"/>
      <c r="D256" s="192"/>
      <c r="E256" s="192"/>
      <c r="F256" s="191"/>
      <c r="G256" s="191"/>
      <c r="H256" s="191"/>
      <c r="I256" s="164"/>
      <c r="J256" s="164"/>
      <c r="K256" s="164"/>
      <c r="L256" s="164"/>
      <c r="M256" s="164"/>
      <c r="N256" s="164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</row>
    <row r="257" spans="1:26" ht="13.9">
      <c r="A257" s="164"/>
      <c r="B257" s="190"/>
      <c r="C257" s="191"/>
      <c r="D257" s="192"/>
      <c r="E257" s="192"/>
      <c r="F257" s="191"/>
      <c r="G257" s="191"/>
      <c r="H257" s="191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</row>
    <row r="258" spans="1:26" ht="13.9">
      <c r="A258" s="164"/>
      <c r="B258" s="190"/>
      <c r="C258" s="191"/>
      <c r="D258" s="192"/>
      <c r="E258" s="192"/>
      <c r="F258" s="191"/>
      <c r="G258" s="191"/>
      <c r="H258" s="191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</row>
    <row r="259" spans="1:26" ht="13.9">
      <c r="A259" s="164"/>
      <c r="B259" s="190"/>
      <c r="C259" s="191"/>
      <c r="D259" s="192"/>
      <c r="E259" s="192"/>
      <c r="F259" s="191"/>
      <c r="G259" s="191"/>
      <c r="H259" s="191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</row>
    <row r="260" spans="1:26" ht="13.9">
      <c r="A260" s="164"/>
      <c r="B260" s="190"/>
      <c r="C260" s="191"/>
      <c r="D260" s="192"/>
      <c r="E260" s="192"/>
      <c r="F260" s="191"/>
      <c r="G260" s="191"/>
      <c r="H260" s="191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</row>
    <row r="261" spans="1:26" ht="13.9">
      <c r="A261" s="164"/>
      <c r="B261" s="190"/>
      <c r="C261" s="191"/>
      <c r="D261" s="192"/>
      <c r="E261" s="192"/>
      <c r="F261" s="191"/>
      <c r="G261" s="191"/>
      <c r="H261" s="191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</row>
    <row r="262" spans="1:26" ht="13.9">
      <c r="A262" s="164"/>
      <c r="B262" s="190"/>
      <c r="C262" s="191"/>
      <c r="D262" s="192"/>
      <c r="E262" s="192"/>
      <c r="F262" s="191"/>
      <c r="G262" s="191"/>
      <c r="H262" s="191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</row>
    <row r="263" spans="1:26" ht="13.9">
      <c r="A263" s="164"/>
      <c r="B263" s="190"/>
      <c r="C263" s="191"/>
      <c r="D263" s="192"/>
      <c r="E263" s="192"/>
      <c r="F263" s="191"/>
      <c r="G263" s="191"/>
      <c r="H263" s="191"/>
      <c r="I263" s="164"/>
      <c r="J263" s="164"/>
      <c r="K263" s="164"/>
      <c r="L263" s="164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</row>
    <row r="264" spans="1:26" ht="13.9">
      <c r="A264" s="164"/>
      <c r="B264" s="190"/>
      <c r="C264" s="191"/>
      <c r="D264" s="192"/>
      <c r="E264" s="192"/>
      <c r="F264" s="191"/>
      <c r="G264" s="191"/>
      <c r="H264" s="191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</row>
    <row r="265" spans="1:26" ht="13.9">
      <c r="A265" s="164"/>
      <c r="B265" s="190"/>
      <c r="C265" s="191"/>
      <c r="D265" s="192"/>
      <c r="E265" s="192"/>
      <c r="F265" s="191"/>
      <c r="G265" s="191"/>
      <c r="H265" s="191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</row>
    <row r="266" spans="1:26" ht="13.9">
      <c r="A266" s="164"/>
      <c r="B266" s="190"/>
      <c r="C266" s="191"/>
      <c r="D266" s="192"/>
      <c r="E266" s="192"/>
      <c r="F266" s="191"/>
      <c r="G266" s="191"/>
      <c r="H266" s="191"/>
      <c r="I266" s="164"/>
      <c r="J266" s="164"/>
      <c r="K266" s="164"/>
      <c r="L266" s="164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</row>
    <row r="267" spans="1:26" ht="13.9">
      <c r="A267" s="164"/>
      <c r="B267" s="190"/>
      <c r="C267" s="191"/>
      <c r="D267" s="192"/>
      <c r="E267" s="192"/>
      <c r="F267" s="191"/>
      <c r="G267" s="191"/>
      <c r="H267" s="191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</row>
    <row r="268" spans="1:26" ht="13.9">
      <c r="A268" s="164"/>
      <c r="B268" s="190"/>
      <c r="C268" s="191"/>
      <c r="D268" s="192"/>
      <c r="E268" s="192"/>
      <c r="F268" s="191"/>
      <c r="G268" s="191"/>
      <c r="H268" s="191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</row>
    <row r="269" spans="1:26" ht="13.9">
      <c r="A269" s="164"/>
      <c r="B269" s="190"/>
      <c r="C269" s="191"/>
      <c r="D269" s="192"/>
      <c r="E269" s="192"/>
      <c r="F269" s="191"/>
      <c r="G269" s="191"/>
      <c r="H269" s="191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</row>
    <row r="270" spans="1:26" ht="13.9">
      <c r="A270" s="164"/>
      <c r="B270" s="190"/>
      <c r="C270" s="191"/>
      <c r="D270" s="192"/>
      <c r="E270" s="192"/>
      <c r="F270" s="191"/>
      <c r="G270" s="191"/>
      <c r="H270" s="191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</row>
    <row r="271" spans="1:26" ht="13.9">
      <c r="A271" s="164"/>
      <c r="B271" s="190"/>
      <c r="C271" s="191"/>
      <c r="D271" s="192"/>
      <c r="E271" s="192"/>
      <c r="F271" s="191"/>
      <c r="G271" s="191"/>
      <c r="H271" s="191"/>
      <c r="I271" s="164"/>
      <c r="J271" s="164"/>
      <c r="K271" s="164"/>
      <c r="L271" s="164"/>
      <c r="M271" s="164"/>
      <c r="N271" s="164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</row>
    <row r="272" spans="1:26" ht="13.9">
      <c r="A272" s="164"/>
      <c r="B272" s="190"/>
      <c r="C272" s="191"/>
      <c r="D272" s="192"/>
      <c r="E272" s="192"/>
      <c r="F272" s="191"/>
      <c r="G272" s="191"/>
      <c r="H272" s="191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</row>
    <row r="273" spans="1:26" ht="13.9">
      <c r="A273" s="164"/>
      <c r="B273" s="190"/>
      <c r="C273" s="191"/>
      <c r="D273" s="192"/>
      <c r="E273" s="192"/>
      <c r="F273" s="191"/>
      <c r="G273" s="191"/>
      <c r="H273" s="191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</row>
    <row r="274" spans="1:26" ht="13.9">
      <c r="A274" s="164"/>
      <c r="B274" s="190"/>
      <c r="C274" s="191"/>
      <c r="D274" s="192"/>
      <c r="E274" s="192"/>
      <c r="F274" s="191"/>
      <c r="G274" s="191"/>
      <c r="H274" s="191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</row>
    <row r="275" spans="1:26" ht="13.9">
      <c r="A275" s="164"/>
      <c r="B275" s="190"/>
      <c r="C275" s="191"/>
      <c r="D275" s="192"/>
      <c r="E275" s="192"/>
      <c r="F275" s="191"/>
      <c r="G275" s="191"/>
      <c r="H275" s="191"/>
      <c r="I275" s="164"/>
      <c r="J275" s="164"/>
      <c r="K275" s="164"/>
      <c r="L275" s="164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</row>
    <row r="276" spans="1:26" ht="13.9">
      <c r="A276" s="164"/>
      <c r="B276" s="190"/>
      <c r="C276" s="191"/>
      <c r="D276" s="192"/>
      <c r="E276" s="192"/>
      <c r="F276" s="191"/>
      <c r="G276" s="191"/>
      <c r="H276" s="191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</row>
    <row r="277" spans="1:26" ht="13.9">
      <c r="A277" s="164"/>
      <c r="B277" s="190"/>
      <c r="C277" s="191"/>
      <c r="D277" s="192"/>
      <c r="E277" s="192"/>
      <c r="F277" s="191"/>
      <c r="G277" s="191"/>
      <c r="H277" s="191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</row>
    <row r="278" spans="1:26" ht="13.9">
      <c r="A278" s="164"/>
      <c r="B278" s="190"/>
      <c r="C278" s="191"/>
      <c r="D278" s="192"/>
      <c r="E278" s="192"/>
      <c r="F278" s="191"/>
      <c r="G278" s="191"/>
      <c r="H278" s="191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</row>
    <row r="279" spans="1:26" ht="13.9">
      <c r="A279" s="164"/>
      <c r="B279" s="190"/>
      <c r="C279" s="191"/>
      <c r="D279" s="192"/>
      <c r="E279" s="192"/>
      <c r="F279" s="191"/>
      <c r="G279" s="191"/>
      <c r="H279" s="191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</row>
    <row r="280" spans="1:26" ht="13.9">
      <c r="A280" s="164"/>
      <c r="B280" s="190"/>
      <c r="C280" s="191"/>
      <c r="D280" s="192"/>
      <c r="E280" s="192"/>
      <c r="F280" s="191"/>
      <c r="G280" s="191"/>
      <c r="H280" s="191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</row>
    <row r="281" spans="1:26" ht="13.9">
      <c r="A281" s="164"/>
      <c r="B281" s="190"/>
      <c r="C281" s="191"/>
      <c r="D281" s="192"/>
      <c r="E281" s="192"/>
      <c r="F281" s="191"/>
      <c r="G281" s="191"/>
      <c r="H281" s="191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</row>
    <row r="282" spans="1:26" ht="13.9">
      <c r="A282" s="164"/>
      <c r="B282" s="190"/>
      <c r="C282" s="191"/>
      <c r="D282" s="192"/>
      <c r="E282" s="192"/>
      <c r="F282" s="191"/>
      <c r="G282" s="191"/>
      <c r="H282" s="191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</row>
    <row r="283" spans="1:26" ht="13.9">
      <c r="A283" s="164"/>
      <c r="B283" s="190"/>
      <c r="C283" s="191"/>
      <c r="D283" s="192"/>
      <c r="E283" s="192"/>
      <c r="F283" s="191"/>
      <c r="G283" s="191"/>
      <c r="H283" s="191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</row>
    <row r="284" spans="1:26" ht="13.9">
      <c r="A284" s="164"/>
      <c r="B284" s="190"/>
      <c r="C284" s="191"/>
      <c r="D284" s="192"/>
      <c r="E284" s="192"/>
      <c r="F284" s="191"/>
      <c r="G284" s="191"/>
      <c r="H284" s="191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</row>
    <row r="285" spans="1:26" ht="13.9">
      <c r="A285" s="164"/>
      <c r="B285" s="190"/>
      <c r="C285" s="191"/>
      <c r="D285" s="192"/>
      <c r="E285" s="192"/>
      <c r="F285" s="191"/>
      <c r="G285" s="191"/>
      <c r="H285" s="191"/>
      <c r="I285" s="164"/>
      <c r="J285" s="164"/>
      <c r="K285" s="164"/>
      <c r="L285" s="164"/>
      <c r="M285" s="164"/>
      <c r="N285" s="164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</row>
    <row r="286" spans="1:26" ht="13.9">
      <c r="A286" s="164"/>
      <c r="B286" s="190"/>
      <c r="C286" s="191"/>
      <c r="D286" s="192"/>
      <c r="E286" s="192"/>
      <c r="F286" s="191"/>
      <c r="G286" s="191"/>
      <c r="H286" s="191"/>
      <c r="I286" s="164"/>
      <c r="J286" s="164"/>
      <c r="K286" s="164"/>
      <c r="L286" s="164"/>
      <c r="M286" s="164"/>
      <c r="N286" s="164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</row>
    <row r="287" spans="1:26" ht="13.9">
      <c r="A287" s="164"/>
      <c r="B287" s="190"/>
      <c r="C287" s="191"/>
      <c r="D287" s="192"/>
      <c r="E287" s="192"/>
      <c r="F287" s="191"/>
      <c r="G287" s="191"/>
      <c r="H287" s="191"/>
      <c r="I287" s="164"/>
      <c r="J287" s="164"/>
      <c r="K287" s="164"/>
      <c r="L287" s="164"/>
      <c r="M287" s="164"/>
      <c r="N287" s="164"/>
      <c r="O287" s="164"/>
      <c r="P287" s="164"/>
      <c r="Q287" s="164"/>
      <c r="R287" s="164"/>
      <c r="S287" s="164"/>
      <c r="T287" s="164"/>
      <c r="U287" s="164"/>
      <c r="V287" s="164"/>
      <c r="W287" s="164"/>
      <c r="X287" s="164"/>
      <c r="Y287" s="164"/>
      <c r="Z287" s="164"/>
    </row>
    <row r="288" spans="1:26" ht="13.9">
      <c r="A288" s="164"/>
      <c r="B288" s="190"/>
      <c r="C288" s="191"/>
      <c r="D288" s="192"/>
      <c r="E288" s="192"/>
      <c r="F288" s="191"/>
      <c r="G288" s="191"/>
      <c r="H288" s="191"/>
      <c r="I288" s="164"/>
      <c r="J288" s="164"/>
      <c r="K288" s="164"/>
      <c r="L288" s="164"/>
      <c r="M288" s="164"/>
      <c r="N288" s="164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</row>
    <row r="289" spans="1:26" ht="13.9">
      <c r="A289" s="164"/>
      <c r="B289" s="190"/>
      <c r="C289" s="191"/>
      <c r="D289" s="192"/>
      <c r="E289" s="192"/>
      <c r="F289" s="191"/>
      <c r="G289" s="191"/>
      <c r="H289" s="191"/>
      <c r="I289" s="164"/>
      <c r="J289" s="164"/>
      <c r="K289" s="164"/>
      <c r="L289" s="164"/>
      <c r="M289" s="164"/>
      <c r="N289" s="164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</row>
    <row r="290" spans="1:26" ht="13.9">
      <c r="A290" s="164"/>
      <c r="B290" s="190"/>
      <c r="C290" s="191"/>
      <c r="D290" s="192"/>
      <c r="E290" s="192"/>
      <c r="F290" s="191"/>
      <c r="G290" s="191"/>
      <c r="H290" s="191"/>
      <c r="I290" s="164"/>
      <c r="J290" s="164"/>
      <c r="K290" s="164"/>
      <c r="L290" s="164"/>
      <c r="M290" s="164"/>
      <c r="N290" s="164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</row>
    <row r="291" spans="1:26" ht="13.9">
      <c r="A291" s="164"/>
      <c r="B291" s="190"/>
      <c r="C291" s="191"/>
      <c r="D291" s="192"/>
      <c r="E291" s="192"/>
      <c r="F291" s="191"/>
      <c r="G291" s="191"/>
      <c r="H291" s="191"/>
      <c r="I291" s="164"/>
      <c r="J291" s="164"/>
      <c r="K291" s="164"/>
      <c r="L291" s="164"/>
      <c r="M291" s="164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</row>
    <row r="292" spans="1:26" ht="13.9">
      <c r="A292" s="164"/>
      <c r="B292" s="190"/>
      <c r="C292" s="191"/>
      <c r="D292" s="192"/>
      <c r="E292" s="192"/>
      <c r="F292" s="191"/>
      <c r="G292" s="191"/>
      <c r="H292" s="191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</row>
    <row r="293" spans="1:26" ht="13.9">
      <c r="A293" s="164"/>
      <c r="B293" s="190"/>
      <c r="C293" s="191"/>
      <c r="D293" s="192"/>
      <c r="E293" s="192"/>
      <c r="F293" s="191"/>
      <c r="G293" s="191"/>
      <c r="H293" s="191"/>
      <c r="I293" s="164"/>
      <c r="J293" s="164"/>
      <c r="K293" s="164"/>
      <c r="L293" s="164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</row>
    <row r="294" spans="1:26" ht="13.9">
      <c r="A294" s="164"/>
      <c r="B294" s="190"/>
      <c r="C294" s="191"/>
      <c r="D294" s="192"/>
      <c r="E294" s="192"/>
      <c r="F294" s="191"/>
      <c r="G294" s="191"/>
      <c r="H294" s="191"/>
      <c r="I294" s="164"/>
      <c r="J294" s="164"/>
      <c r="K294" s="164"/>
      <c r="L294" s="164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</row>
    <row r="295" spans="1:26" ht="13.9">
      <c r="A295" s="164"/>
      <c r="B295" s="190"/>
      <c r="C295" s="191"/>
      <c r="D295" s="192"/>
      <c r="E295" s="192"/>
      <c r="F295" s="191"/>
      <c r="G295" s="191"/>
      <c r="H295" s="191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</row>
    <row r="296" spans="1:26" ht="13.9">
      <c r="A296" s="164"/>
      <c r="B296" s="190"/>
      <c r="C296" s="191"/>
      <c r="D296" s="192"/>
      <c r="E296" s="192"/>
      <c r="F296" s="191"/>
      <c r="G296" s="191"/>
      <c r="H296" s="191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</row>
    <row r="297" spans="1:26" ht="13.9">
      <c r="A297" s="164"/>
      <c r="B297" s="190"/>
      <c r="C297" s="191"/>
      <c r="D297" s="192"/>
      <c r="E297" s="192"/>
      <c r="F297" s="191"/>
      <c r="G297" s="191"/>
      <c r="H297" s="191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</row>
    <row r="298" spans="1:26" ht="13.9">
      <c r="A298" s="164"/>
      <c r="B298" s="190"/>
      <c r="C298" s="191"/>
      <c r="D298" s="192"/>
      <c r="E298" s="192"/>
      <c r="F298" s="191"/>
      <c r="G298" s="191"/>
      <c r="H298" s="191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</row>
    <row r="299" spans="1:26" ht="13.9">
      <c r="A299" s="164"/>
      <c r="B299" s="190"/>
      <c r="C299" s="191"/>
      <c r="D299" s="192"/>
      <c r="E299" s="192"/>
      <c r="F299" s="191"/>
      <c r="G299" s="191"/>
      <c r="H299" s="191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</row>
    <row r="300" spans="1:26" ht="13.9">
      <c r="A300" s="164"/>
      <c r="B300" s="190"/>
      <c r="C300" s="191"/>
      <c r="D300" s="192"/>
      <c r="E300" s="192"/>
      <c r="F300" s="191"/>
      <c r="G300" s="191"/>
      <c r="H300" s="191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</row>
    <row r="301" spans="1:26" ht="13.9">
      <c r="A301" s="164"/>
      <c r="B301" s="190"/>
      <c r="C301" s="191"/>
      <c r="D301" s="192"/>
      <c r="E301" s="192"/>
      <c r="F301" s="191"/>
      <c r="G301" s="191"/>
      <c r="H301" s="191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</row>
    <row r="302" spans="1:26" ht="13.9">
      <c r="A302" s="164"/>
      <c r="B302" s="190"/>
      <c r="C302" s="191"/>
      <c r="D302" s="192"/>
      <c r="E302" s="192"/>
      <c r="F302" s="191"/>
      <c r="G302" s="191"/>
      <c r="H302" s="191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</row>
    <row r="303" spans="1:26" ht="13.9">
      <c r="A303" s="164"/>
      <c r="B303" s="190"/>
      <c r="C303" s="191"/>
      <c r="D303" s="192"/>
      <c r="E303" s="192"/>
      <c r="F303" s="191"/>
      <c r="G303" s="191"/>
      <c r="H303" s="191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</row>
    <row r="304" spans="1:26" ht="13.9">
      <c r="A304" s="164"/>
      <c r="B304" s="190"/>
      <c r="C304" s="191"/>
      <c r="D304" s="192"/>
      <c r="E304" s="192"/>
      <c r="F304" s="191"/>
      <c r="G304" s="191"/>
      <c r="H304" s="191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</row>
    <row r="305" spans="1:26" ht="13.9">
      <c r="A305" s="164"/>
      <c r="B305" s="190"/>
      <c r="C305" s="191"/>
      <c r="D305" s="192"/>
      <c r="E305" s="192"/>
      <c r="F305" s="191"/>
      <c r="G305" s="191"/>
      <c r="H305" s="191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</row>
    <row r="306" spans="1:26" ht="13.9">
      <c r="A306" s="164"/>
      <c r="B306" s="190"/>
      <c r="C306" s="191"/>
      <c r="D306" s="192"/>
      <c r="E306" s="192"/>
      <c r="F306" s="191"/>
      <c r="G306" s="191"/>
      <c r="H306" s="191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</row>
    <row r="307" spans="1:26" ht="13.9">
      <c r="A307" s="164"/>
      <c r="B307" s="190"/>
      <c r="C307" s="191"/>
      <c r="D307" s="192"/>
      <c r="E307" s="192"/>
      <c r="F307" s="191"/>
      <c r="G307" s="191"/>
      <c r="H307" s="191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</row>
    <row r="308" spans="1:26" ht="13.9">
      <c r="A308" s="164"/>
      <c r="B308" s="190"/>
      <c r="C308" s="191"/>
      <c r="D308" s="192"/>
      <c r="E308" s="192"/>
      <c r="F308" s="191"/>
      <c r="G308" s="191"/>
      <c r="H308" s="191"/>
      <c r="I308" s="164"/>
      <c r="J308" s="164"/>
      <c r="K308" s="164"/>
      <c r="L308" s="164"/>
      <c r="M308" s="164"/>
      <c r="N308" s="164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</row>
    <row r="309" spans="1:26" ht="13.9">
      <c r="A309" s="164"/>
      <c r="B309" s="190"/>
      <c r="C309" s="191"/>
      <c r="D309" s="192"/>
      <c r="E309" s="192"/>
      <c r="F309" s="191"/>
      <c r="G309" s="191"/>
      <c r="H309" s="191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</row>
    <row r="310" spans="1:26" ht="13.9">
      <c r="A310" s="164"/>
      <c r="B310" s="190"/>
      <c r="C310" s="191"/>
      <c r="D310" s="192"/>
      <c r="E310" s="192"/>
      <c r="F310" s="191"/>
      <c r="G310" s="191"/>
      <c r="H310" s="191"/>
      <c r="I310" s="164"/>
      <c r="J310" s="164"/>
      <c r="K310" s="164"/>
      <c r="L310" s="164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</row>
    <row r="311" spans="1:26" ht="13.9">
      <c r="A311" s="164"/>
      <c r="B311" s="190"/>
      <c r="C311" s="191"/>
      <c r="D311" s="192"/>
      <c r="E311" s="192"/>
      <c r="F311" s="191"/>
      <c r="G311" s="191"/>
      <c r="H311" s="191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</row>
    <row r="312" spans="1:26" ht="13.9">
      <c r="A312" s="164"/>
      <c r="B312" s="190"/>
      <c r="C312" s="191"/>
      <c r="D312" s="192"/>
      <c r="E312" s="192"/>
      <c r="F312" s="191"/>
      <c r="G312" s="191"/>
      <c r="H312" s="191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</row>
    <row r="313" spans="1:26" ht="13.9">
      <c r="A313" s="164"/>
      <c r="B313" s="190"/>
      <c r="C313" s="191"/>
      <c r="D313" s="192"/>
      <c r="E313" s="192"/>
      <c r="F313" s="191"/>
      <c r="G313" s="191"/>
      <c r="H313" s="191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</row>
    <row r="314" spans="1:26" ht="13.9">
      <c r="A314" s="164"/>
      <c r="B314" s="190"/>
      <c r="C314" s="191"/>
      <c r="D314" s="192"/>
      <c r="E314" s="192"/>
      <c r="F314" s="191"/>
      <c r="G314" s="191"/>
      <c r="H314" s="191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</row>
    <row r="315" spans="1:26" ht="13.9">
      <c r="A315" s="164"/>
      <c r="B315" s="190"/>
      <c r="C315" s="191"/>
      <c r="D315" s="192"/>
      <c r="E315" s="192"/>
      <c r="F315" s="191"/>
      <c r="G315" s="191"/>
      <c r="H315" s="191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</row>
    <row r="316" spans="1:26" ht="13.9">
      <c r="A316" s="164"/>
      <c r="B316" s="190"/>
      <c r="C316" s="191"/>
      <c r="D316" s="192"/>
      <c r="E316" s="192"/>
      <c r="F316" s="191"/>
      <c r="G316" s="191"/>
      <c r="H316" s="191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</row>
    <row r="317" spans="1:26" ht="13.9">
      <c r="A317" s="164"/>
      <c r="B317" s="190"/>
      <c r="C317" s="191"/>
      <c r="D317" s="192"/>
      <c r="E317" s="192"/>
      <c r="F317" s="191"/>
      <c r="G317" s="191"/>
      <c r="H317" s="191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</row>
    <row r="318" spans="1:26" ht="13.9">
      <c r="A318" s="164"/>
      <c r="B318" s="190"/>
      <c r="C318" s="191"/>
      <c r="D318" s="192"/>
      <c r="E318" s="192"/>
      <c r="F318" s="191"/>
      <c r="G318" s="191"/>
      <c r="H318" s="191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</row>
    <row r="319" spans="1:26" ht="13.9">
      <c r="A319" s="164"/>
      <c r="B319" s="190"/>
      <c r="C319" s="191"/>
      <c r="D319" s="192"/>
      <c r="E319" s="192"/>
      <c r="F319" s="191"/>
      <c r="G319" s="191"/>
      <c r="H319" s="191"/>
      <c r="I319" s="164"/>
      <c r="J319" s="164"/>
      <c r="K319" s="164"/>
      <c r="L319" s="164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</row>
    <row r="320" spans="1:26" ht="13.9">
      <c r="A320" s="164"/>
      <c r="B320" s="190"/>
      <c r="C320" s="191"/>
      <c r="D320" s="192"/>
      <c r="E320" s="192"/>
      <c r="F320" s="191"/>
      <c r="G320" s="191"/>
      <c r="H320" s="191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</row>
    <row r="321" spans="1:26" ht="13.9">
      <c r="A321" s="164"/>
      <c r="B321" s="190"/>
      <c r="C321" s="191"/>
      <c r="D321" s="192"/>
      <c r="E321" s="192"/>
      <c r="F321" s="191"/>
      <c r="G321" s="191"/>
      <c r="H321" s="191"/>
      <c r="I321" s="164"/>
      <c r="J321" s="164"/>
      <c r="K321" s="164"/>
      <c r="L321" s="164"/>
      <c r="M321" s="164"/>
      <c r="N321" s="164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</row>
    <row r="322" spans="1:26" ht="13.9">
      <c r="A322" s="164"/>
      <c r="B322" s="190"/>
      <c r="C322" s="191"/>
      <c r="D322" s="192"/>
      <c r="E322" s="192"/>
      <c r="F322" s="191"/>
      <c r="G322" s="191"/>
      <c r="H322" s="191"/>
      <c r="I322" s="164"/>
      <c r="J322" s="164"/>
      <c r="K322" s="164"/>
      <c r="L322" s="164"/>
      <c r="M322" s="164"/>
      <c r="N322" s="164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</row>
    <row r="323" spans="1:26" ht="13.9">
      <c r="A323" s="164"/>
      <c r="B323" s="190"/>
      <c r="C323" s="191"/>
      <c r="D323" s="192"/>
      <c r="E323" s="192"/>
      <c r="F323" s="191"/>
      <c r="G323" s="191"/>
      <c r="H323" s="191"/>
      <c r="I323" s="164"/>
      <c r="J323" s="164"/>
      <c r="K323" s="164"/>
      <c r="L323" s="164"/>
      <c r="M323" s="164"/>
      <c r="N323" s="164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</row>
    <row r="324" spans="1:26" ht="13.9">
      <c r="A324" s="164"/>
      <c r="B324" s="190"/>
      <c r="C324" s="191"/>
      <c r="D324" s="192"/>
      <c r="E324" s="192"/>
      <c r="F324" s="191"/>
      <c r="G324" s="191"/>
      <c r="H324" s="191"/>
      <c r="I324" s="164"/>
      <c r="J324" s="164"/>
      <c r="K324" s="164"/>
      <c r="L324" s="164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</row>
    <row r="325" spans="1:26" ht="13.9">
      <c r="A325" s="164"/>
      <c r="B325" s="190"/>
      <c r="C325" s="191"/>
      <c r="D325" s="192"/>
      <c r="E325" s="192"/>
      <c r="F325" s="191"/>
      <c r="G325" s="191"/>
      <c r="H325" s="191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</row>
    <row r="326" spans="1:26" ht="13.9">
      <c r="A326" s="164"/>
      <c r="B326" s="190"/>
      <c r="C326" s="191"/>
      <c r="D326" s="192"/>
      <c r="E326" s="192"/>
      <c r="F326" s="191"/>
      <c r="G326" s="191"/>
      <c r="H326" s="191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</row>
    <row r="327" spans="1:26" ht="13.9">
      <c r="A327" s="164"/>
      <c r="B327" s="190"/>
      <c r="C327" s="191"/>
      <c r="D327" s="192"/>
      <c r="E327" s="192"/>
      <c r="F327" s="191"/>
      <c r="G327" s="191"/>
      <c r="H327" s="191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</row>
    <row r="328" spans="1:26" ht="13.9">
      <c r="A328" s="164"/>
      <c r="B328" s="190"/>
      <c r="C328" s="191"/>
      <c r="D328" s="192"/>
      <c r="E328" s="192"/>
      <c r="F328" s="191"/>
      <c r="G328" s="191"/>
      <c r="H328" s="191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</row>
    <row r="329" spans="1:26" ht="13.9">
      <c r="A329" s="164"/>
      <c r="B329" s="190"/>
      <c r="C329" s="191"/>
      <c r="D329" s="192"/>
      <c r="E329" s="192"/>
      <c r="F329" s="191"/>
      <c r="G329" s="191"/>
      <c r="H329" s="191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</row>
    <row r="330" spans="1:26" ht="13.9">
      <c r="A330" s="164"/>
      <c r="B330" s="190"/>
      <c r="C330" s="191"/>
      <c r="D330" s="192"/>
      <c r="E330" s="192"/>
      <c r="F330" s="191"/>
      <c r="G330" s="191"/>
      <c r="H330" s="191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</row>
    <row r="331" spans="1:26" ht="13.9">
      <c r="A331" s="164"/>
      <c r="B331" s="190"/>
      <c r="C331" s="191"/>
      <c r="D331" s="192"/>
      <c r="E331" s="192"/>
      <c r="F331" s="191"/>
      <c r="G331" s="191"/>
      <c r="H331" s="191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</row>
    <row r="332" spans="1:26" ht="13.9">
      <c r="A332" s="164"/>
      <c r="B332" s="190"/>
      <c r="C332" s="191"/>
      <c r="D332" s="192"/>
      <c r="E332" s="192"/>
      <c r="F332" s="191"/>
      <c r="G332" s="191"/>
      <c r="H332" s="191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</row>
    <row r="333" spans="1:26" ht="13.9">
      <c r="A333" s="164"/>
      <c r="B333" s="190"/>
      <c r="C333" s="191"/>
      <c r="D333" s="192"/>
      <c r="E333" s="192"/>
      <c r="F333" s="191"/>
      <c r="G333" s="191"/>
      <c r="H333" s="191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</row>
    <row r="334" spans="1:26" ht="13.9">
      <c r="A334" s="164"/>
      <c r="B334" s="190"/>
      <c r="C334" s="191"/>
      <c r="D334" s="192"/>
      <c r="E334" s="192"/>
      <c r="F334" s="191"/>
      <c r="G334" s="191"/>
      <c r="H334" s="191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</row>
    <row r="335" spans="1:26" ht="13.9">
      <c r="A335" s="164"/>
      <c r="B335" s="190"/>
      <c r="C335" s="191"/>
      <c r="D335" s="192"/>
      <c r="E335" s="192"/>
      <c r="F335" s="191"/>
      <c r="G335" s="191"/>
      <c r="H335" s="191"/>
      <c r="I335" s="164"/>
      <c r="J335" s="164"/>
      <c r="K335" s="164"/>
      <c r="L335" s="164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</row>
    <row r="336" spans="1:26" ht="13.9">
      <c r="A336" s="164"/>
      <c r="B336" s="190"/>
      <c r="C336" s="191"/>
      <c r="D336" s="192"/>
      <c r="E336" s="192"/>
      <c r="F336" s="191"/>
      <c r="G336" s="191"/>
      <c r="H336" s="191"/>
      <c r="I336" s="164"/>
      <c r="J336" s="164"/>
      <c r="K336" s="164"/>
      <c r="L336" s="164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</row>
    <row r="337" spans="1:26" ht="13.9">
      <c r="A337" s="164"/>
      <c r="B337" s="190"/>
      <c r="C337" s="191"/>
      <c r="D337" s="192"/>
      <c r="E337" s="192"/>
      <c r="F337" s="191"/>
      <c r="G337" s="191"/>
      <c r="H337" s="191"/>
      <c r="I337" s="164"/>
      <c r="J337" s="164"/>
      <c r="K337" s="164"/>
      <c r="L337" s="164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</row>
    <row r="338" spans="1:26" ht="13.9">
      <c r="A338" s="164"/>
      <c r="B338" s="190"/>
      <c r="C338" s="191"/>
      <c r="D338" s="192"/>
      <c r="E338" s="192"/>
      <c r="F338" s="191"/>
      <c r="G338" s="191"/>
      <c r="H338" s="191"/>
      <c r="I338" s="164"/>
      <c r="J338" s="164"/>
      <c r="K338" s="164"/>
      <c r="L338" s="164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</row>
    <row r="339" spans="1:26" ht="13.9">
      <c r="A339" s="164"/>
      <c r="B339" s="190"/>
      <c r="C339" s="191"/>
      <c r="D339" s="192"/>
      <c r="E339" s="192"/>
      <c r="F339" s="191"/>
      <c r="G339" s="191"/>
      <c r="H339" s="191"/>
      <c r="I339" s="164"/>
      <c r="J339" s="164"/>
      <c r="K339" s="164"/>
      <c r="L339" s="164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</row>
    <row r="340" spans="1:26" ht="13.9">
      <c r="A340" s="164"/>
      <c r="B340" s="190"/>
      <c r="C340" s="191"/>
      <c r="D340" s="192"/>
      <c r="E340" s="192"/>
      <c r="F340" s="191"/>
      <c r="G340" s="191"/>
      <c r="H340" s="191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</row>
    <row r="341" spans="1:26" ht="13.9">
      <c r="A341" s="164"/>
      <c r="B341" s="190"/>
      <c r="C341" s="191"/>
      <c r="D341" s="192"/>
      <c r="E341" s="192"/>
      <c r="F341" s="191"/>
      <c r="G341" s="191"/>
      <c r="H341" s="191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</row>
    <row r="342" spans="1:26" ht="13.9">
      <c r="A342" s="164"/>
      <c r="B342" s="190"/>
      <c r="C342" s="191"/>
      <c r="D342" s="192"/>
      <c r="E342" s="192"/>
      <c r="F342" s="191"/>
      <c r="G342" s="191"/>
      <c r="H342" s="191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</row>
    <row r="343" spans="1:26" ht="13.9">
      <c r="A343" s="164"/>
      <c r="B343" s="190"/>
      <c r="C343" s="191"/>
      <c r="D343" s="192"/>
      <c r="E343" s="192"/>
      <c r="F343" s="191"/>
      <c r="G343" s="191"/>
      <c r="H343" s="191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</row>
    <row r="344" spans="1:26" ht="13.9">
      <c r="A344" s="164"/>
      <c r="B344" s="190"/>
      <c r="C344" s="191"/>
      <c r="D344" s="192"/>
      <c r="E344" s="192"/>
      <c r="F344" s="191"/>
      <c r="G344" s="191"/>
      <c r="H344" s="191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</row>
    <row r="345" spans="1:26" ht="13.9">
      <c r="A345" s="164"/>
      <c r="B345" s="190"/>
      <c r="C345" s="191"/>
      <c r="D345" s="192"/>
      <c r="E345" s="192"/>
      <c r="F345" s="191"/>
      <c r="G345" s="191"/>
      <c r="H345" s="191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</row>
    <row r="346" spans="1:26" ht="13.9">
      <c r="A346" s="164"/>
      <c r="B346" s="190"/>
      <c r="C346" s="191"/>
      <c r="D346" s="192"/>
      <c r="E346" s="192"/>
      <c r="F346" s="191"/>
      <c r="G346" s="191"/>
      <c r="H346" s="191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</row>
    <row r="347" spans="1:26" ht="13.9">
      <c r="A347" s="164"/>
      <c r="B347" s="190"/>
      <c r="C347" s="191"/>
      <c r="D347" s="192"/>
      <c r="E347" s="192"/>
      <c r="F347" s="191"/>
      <c r="G347" s="191"/>
      <c r="H347" s="191"/>
      <c r="I347" s="164"/>
      <c r="J347" s="164"/>
      <c r="K347" s="164"/>
      <c r="L347" s="164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</row>
    <row r="348" spans="1:26" ht="13.9">
      <c r="A348" s="164"/>
      <c r="B348" s="190"/>
      <c r="C348" s="191"/>
      <c r="D348" s="192"/>
      <c r="E348" s="192"/>
      <c r="F348" s="191"/>
      <c r="G348" s="191"/>
      <c r="H348" s="191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</row>
    <row r="349" spans="1:26" ht="13.9">
      <c r="A349" s="164"/>
      <c r="B349" s="190"/>
      <c r="C349" s="191"/>
      <c r="D349" s="192"/>
      <c r="E349" s="192"/>
      <c r="F349" s="191"/>
      <c r="G349" s="191"/>
      <c r="H349" s="191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</row>
    <row r="350" spans="1:26" ht="13.9">
      <c r="A350" s="164"/>
      <c r="B350" s="190"/>
      <c r="C350" s="191"/>
      <c r="D350" s="192"/>
      <c r="E350" s="192"/>
      <c r="F350" s="191"/>
      <c r="G350" s="191"/>
      <c r="H350" s="191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</row>
    <row r="351" spans="1:26" ht="13.9">
      <c r="A351" s="164"/>
      <c r="B351" s="190"/>
      <c r="C351" s="191"/>
      <c r="D351" s="192"/>
      <c r="E351" s="192"/>
      <c r="F351" s="191"/>
      <c r="G351" s="191"/>
      <c r="H351" s="191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</row>
    <row r="352" spans="1:26" ht="13.9">
      <c r="A352" s="164"/>
      <c r="B352" s="190"/>
      <c r="C352" s="191"/>
      <c r="D352" s="192"/>
      <c r="E352" s="192"/>
      <c r="F352" s="191"/>
      <c r="G352" s="191"/>
      <c r="H352" s="191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</row>
    <row r="353" spans="1:26" ht="13.9">
      <c r="A353" s="164"/>
      <c r="B353" s="190"/>
      <c r="C353" s="191"/>
      <c r="D353" s="192"/>
      <c r="E353" s="192"/>
      <c r="F353" s="191"/>
      <c r="G353" s="191"/>
      <c r="H353" s="191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</row>
    <row r="354" spans="1:26" ht="13.9">
      <c r="A354" s="164"/>
      <c r="B354" s="190"/>
      <c r="C354" s="191"/>
      <c r="D354" s="192"/>
      <c r="E354" s="192"/>
      <c r="F354" s="191"/>
      <c r="G354" s="191"/>
      <c r="H354" s="191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</row>
    <row r="355" spans="1:26" ht="13.9">
      <c r="A355" s="164"/>
      <c r="B355" s="190"/>
      <c r="C355" s="191"/>
      <c r="D355" s="192"/>
      <c r="E355" s="192"/>
      <c r="F355" s="191"/>
      <c r="G355" s="191"/>
      <c r="H355" s="191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</row>
    <row r="356" spans="1:26" ht="13.9">
      <c r="A356" s="164"/>
      <c r="B356" s="190"/>
      <c r="C356" s="191"/>
      <c r="D356" s="192"/>
      <c r="E356" s="192"/>
      <c r="F356" s="191"/>
      <c r="G356" s="191"/>
      <c r="H356" s="191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</row>
    <row r="357" spans="1:26" ht="13.9">
      <c r="A357" s="164"/>
      <c r="B357" s="190"/>
      <c r="C357" s="191"/>
      <c r="D357" s="192"/>
      <c r="E357" s="192"/>
      <c r="F357" s="191"/>
      <c r="G357" s="191"/>
      <c r="H357" s="191"/>
      <c r="I357" s="164"/>
      <c r="J357" s="164"/>
      <c r="K357" s="164"/>
      <c r="L357" s="164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</row>
    <row r="358" spans="1:26" ht="13.9">
      <c r="A358" s="164"/>
      <c r="B358" s="190"/>
      <c r="C358" s="191"/>
      <c r="D358" s="192"/>
      <c r="E358" s="192"/>
      <c r="F358" s="191"/>
      <c r="G358" s="191"/>
      <c r="H358" s="191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</row>
    <row r="359" spans="1:26" ht="13.9">
      <c r="A359" s="164"/>
      <c r="B359" s="190"/>
      <c r="C359" s="191"/>
      <c r="D359" s="192"/>
      <c r="E359" s="192"/>
      <c r="F359" s="191"/>
      <c r="G359" s="191"/>
      <c r="H359" s="191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</row>
    <row r="360" spans="1:26" ht="13.9">
      <c r="A360" s="164"/>
      <c r="B360" s="190"/>
      <c r="C360" s="191"/>
      <c r="D360" s="192"/>
      <c r="E360" s="192"/>
      <c r="F360" s="191"/>
      <c r="G360" s="191"/>
      <c r="H360" s="191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</row>
    <row r="361" spans="1:26" ht="13.9">
      <c r="A361" s="164"/>
      <c r="B361" s="190"/>
      <c r="C361" s="191"/>
      <c r="D361" s="192"/>
      <c r="E361" s="192"/>
      <c r="F361" s="191"/>
      <c r="G361" s="191"/>
      <c r="H361" s="191"/>
      <c r="I361" s="164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</row>
    <row r="362" spans="1:26" ht="13.9">
      <c r="A362" s="164"/>
      <c r="B362" s="190"/>
      <c r="C362" s="191"/>
      <c r="D362" s="192"/>
      <c r="E362" s="192"/>
      <c r="F362" s="191"/>
      <c r="G362" s="191"/>
      <c r="H362" s="191"/>
      <c r="I362" s="164"/>
      <c r="J362" s="164"/>
      <c r="K362" s="164"/>
      <c r="L362" s="164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</row>
    <row r="363" spans="1:26" ht="13.9">
      <c r="A363" s="164"/>
      <c r="B363" s="190"/>
      <c r="C363" s="191"/>
      <c r="D363" s="192"/>
      <c r="E363" s="192"/>
      <c r="F363" s="191"/>
      <c r="G363" s="191"/>
      <c r="H363" s="191"/>
      <c r="I363" s="164"/>
      <c r="J363" s="164"/>
      <c r="K363" s="164"/>
      <c r="L363" s="164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</row>
    <row r="364" spans="1:26" ht="13.9">
      <c r="A364" s="164"/>
      <c r="B364" s="190"/>
      <c r="C364" s="191"/>
      <c r="D364" s="192"/>
      <c r="E364" s="192"/>
      <c r="F364" s="191"/>
      <c r="G364" s="191"/>
      <c r="H364" s="191"/>
      <c r="I364" s="164"/>
      <c r="J364" s="164"/>
      <c r="K364" s="164"/>
      <c r="L364" s="164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</row>
    <row r="365" spans="1:26" ht="13.9">
      <c r="A365" s="164"/>
      <c r="B365" s="190"/>
      <c r="C365" s="191"/>
      <c r="D365" s="192"/>
      <c r="E365" s="192"/>
      <c r="F365" s="191"/>
      <c r="G365" s="191"/>
      <c r="H365" s="191"/>
      <c r="I365" s="164"/>
      <c r="J365" s="164"/>
      <c r="K365" s="164"/>
      <c r="L365" s="164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</row>
    <row r="366" spans="1:26" ht="13.9">
      <c r="A366" s="164"/>
      <c r="B366" s="190"/>
      <c r="C366" s="191"/>
      <c r="D366" s="192"/>
      <c r="E366" s="192"/>
      <c r="F366" s="191"/>
      <c r="G366" s="191"/>
      <c r="H366" s="191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</row>
    <row r="367" spans="1:26" ht="13.9">
      <c r="A367" s="164"/>
      <c r="B367" s="190"/>
      <c r="C367" s="191"/>
      <c r="D367" s="192"/>
      <c r="E367" s="192"/>
      <c r="F367" s="191"/>
      <c r="G367" s="191"/>
      <c r="H367" s="191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</row>
    <row r="368" spans="1:26" ht="13.9">
      <c r="A368" s="164"/>
      <c r="B368" s="190"/>
      <c r="C368" s="191"/>
      <c r="D368" s="192"/>
      <c r="E368" s="192"/>
      <c r="F368" s="191"/>
      <c r="G368" s="191"/>
      <c r="H368" s="191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</row>
    <row r="369" spans="1:26" ht="13.9">
      <c r="A369" s="164"/>
      <c r="B369" s="190"/>
      <c r="C369" s="191"/>
      <c r="D369" s="192"/>
      <c r="E369" s="192"/>
      <c r="F369" s="191"/>
      <c r="G369" s="191"/>
      <c r="H369" s="191"/>
      <c r="I369" s="164"/>
      <c r="J369" s="164"/>
      <c r="K369" s="164"/>
      <c r="L369" s="164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</row>
    <row r="370" spans="1:26" ht="13.9">
      <c r="A370" s="164"/>
      <c r="B370" s="190"/>
      <c r="C370" s="191"/>
      <c r="D370" s="192"/>
      <c r="E370" s="192"/>
      <c r="F370" s="191"/>
      <c r="G370" s="191"/>
      <c r="H370" s="191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</row>
    <row r="371" spans="1:26" ht="13.9">
      <c r="A371" s="164"/>
      <c r="B371" s="190"/>
      <c r="C371" s="191"/>
      <c r="D371" s="192"/>
      <c r="E371" s="192"/>
      <c r="F371" s="191"/>
      <c r="G371" s="191"/>
      <c r="H371" s="191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</row>
    <row r="372" spans="1:26" ht="13.9">
      <c r="A372" s="164"/>
      <c r="B372" s="190"/>
      <c r="C372" s="191"/>
      <c r="D372" s="192"/>
      <c r="E372" s="192"/>
      <c r="F372" s="191"/>
      <c r="G372" s="191"/>
      <c r="H372" s="191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</row>
    <row r="373" spans="1:26" ht="13.9">
      <c r="A373" s="164"/>
      <c r="B373" s="190"/>
      <c r="C373" s="191"/>
      <c r="D373" s="192"/>
      <c r="E373" s="192"/>
      <c r="F373" s="191"/>
      <c r="G373" s="191"/>
      <c r="H373" s="191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</row>
    <row r="374" spans="1:26" ht="13.9">
      <c r="A374" s="164"/>
      <c r="B374" s="190"/>
      <c r="C374" s="191"/>
      <c r="D374" s="192"/>
      <c r="E374" s="192"/>
      <c r="F374" s="191"/>
      <c r="G374" s="191"/>
      <c r="H374" s="191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</row>
    <row r="375" spans="1:26" ht="13.9">
      <c r="A375" s="164"/>
      <c r="B375" s="190"/>
      <c r="C375" s="191"/>
      <c r="D375" s="192"/>
      <c r="E375" s="192"/>
      <c r="F375" s="191"/>
      <c r="G375" s="191"/>
      <c r="H375" s="191"/>
      <c r="I375" s="164"/>
      <c r="J375" s="164"/>
      <c r="K375" s="164"/>
      <c r="L375" s="164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</row>
    <row r="376" spans="1:26" ht="13.9">
      <c r="A376" s="164"/>
      <c r="B376" s="190"/>
      <c r="C376" s="191"/>
      <c r="D376" s="192"/>
      <c r="E376" s="192"/>
      <c r="F376" s="191"/>
      <c r="G376" s="191"/>
      <c r="H376" s="191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</row>
    <row r="377" spans="1:26" ht="13.9">
      <c r="A377" s="164"/>
      <c r="B377" s="190"/>
      <c r="C377" s="191"/>
      <c r="D377" s="192"/>
      <c r="E377" s="192"/>
      <c r="F377" s="191"/>
      <c r="G377" s="191"/>
      <c r="H377" s="191"/>
      <c r="I377" s="164"/>
      <c r="J377" s="164"/>
      <c r="K377" s="164"/>
      <c r="L377" s="164"/>
      <c r="M377" s="164"/>
      <c r="N377" s="164"/>
      <c r="O377" s="164"/>
      <c r="P377" s="164"/>
      <c r="Q377" s="164"/>
      <c r="R377" s="164"/>
      <c r="S377" s="164"/>
      <c r="T377" s="164"/>
      <c r="U377" s="164"/>
      <c r="V377" s="164"/>
      <c r="W377" s="164"/>
      <c r="X377" s="164"/>
      <c r="Y377" s="164"/>
      <c r="Z377" s="164"/>
    </row>
    <row r="378" spans="1:26" ht="13.9">
      <c r="A378" s="164"/>
      <c r="B378" s="190"/>
      <c r="C378" s="191"/>
      <c r="D378" s="192"/>
      <c r="E378" s="192"/>
      <c r="F378" s="191"/>
      <c r="G378" s="191"/>
      <c r="H378" s="191"/>
      <c r="I378" s="164"/>
      <c r="J378" s="164"/>
      <c r="K378" s="164"/>
      <c r="L378" s="164"/>
      <c r="M378" s="164"/>
      <c r="N378" s="164"/>
      <c r="O378" s="164"/>
      <c r="P378" s="164"/>
      <c r="Q378" s="164"/>
      <c r="R378" s="164"/>
      <c r="S378" s="164"/>
      <c r="T378" s="164"/>
      <c r="U378" s="164"/>
      <c r="V378" s="164"/>
      <c r="W378" s="164"/>
      <c r="X378" s="164"/>
      <c r="Y378" s="164"/>
      <c r="Z378" s="164"/>
    </row>
    <row r="379" spans="1:26" ht="13.9">
      <c r="A379" s="164"/>
      <c r="B379" s="190"/>
      <c r="C379" s="191"/>
      <c r="D379" s="192"/>
      <c r="E379" s="192"/>
      <c r="F379" s="191"/>
      <c r="G379" s="191"/>
      <c r="H379" s="191"/>
      <c r="I379" s="164"/>
      <c r="J379" s="164"/>
      <c r="K379" s="164"/>
      <c r="L379" s="164"/>
      <c r="M379" s="164"/>
      <c r="N379" s="164"/>
      <c r="O379" s="164"/>
      <c r="P379" s="164"/>
      <c r="Q379" s="164"/>
      <c r="R379" s="164"/>
      <c r="S379" s="164"/>
      <c r="T379" s="164"/>
      <c r="U379" s="164"/>
      <c r="V379" s="164"/>
      <c r="W379" s="164"/>
      <c r="X379" s="164"/>
      <c r="Y379" s="164"/>
      <c r="Z379" s="164"/>
    </row>
    <row r="380" spans="1:26" ht="13.9">
      <c r="A380" s="164"/>
      <c r="B380" s="190"/>
      <c r="C380" s="191"/>
      <c r="D380" s="192"/>
      <c r="E380" s="192"/>
      <c r="F380" s="191"/>
      <c r="G380" s="191"/>
      <c r="H380" s="191"/>
      <c r="I380" s="164"/>
      <c r="J380" s="164"/>
      <c r="K380" s="164"/>
      <c r="L380" s="164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</row>
    <row r="381" spans="1:26" ht="13.9">
      <c r="A381" s="164"/>
      <c r="B381" s="190"/>
      <c r="C381" s="191"/>
      <c r="D381" s="192"/>
      <c r="E381" s="192"/>
      <c r="F381" s="191"/>
      <c r="G381" s="191"/>
      <c r="H381" s="191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</row>
    <row r="382" spans="1:26" ht="13.9">
      <c r="A382" s="164"/>
      <c r="B382" s="190"/>
      <c r="C382" s="191"/>
      <c r="D382" s="192"/>
      <c r="E382" s="192"/>
      <c r="F382" s="191"/>
      <c r="G382" s="191"/>
      <c r="H382" s="191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</row>
    <row r="383" spans="1:26" ht="13.9">
      <c r="A383" s="164"/>
      <c r="B383" s="190"/>
      <c r="C383" s="191"/>
      <c r="D383" s="192"/>
      <c r="E383" s="192"/>
      <c r="F383" s="191"/>
      <c r="G383" s="191"/>
      <c r="H383" s="191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</row>
    <row r="384" spans="1:26" ht="13.9">
      <c r="A384" s="164"/>
      <c r="B384" s="190"/>
      <c r="C384" s="191"/>
      <c r="D384" s="192"/>
      <c r="E384" s="192"/>
      <c r="F384" s="191"/>
      <c r="G384" s="191"/>
      <c r="H384" s="191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</row>
    <row r="385" spans="1:26" ht="13.9">
      <c r="A385" s="164"/>
      <c r="B385" s="190"/>
      <c r="C385" s="191"/>
      <c r="D385" s="192"/>
      <c r="E385" s="192"/>
      <c r="F385" s="191"/>
      <c r="G385" s="191"/>
      <c r="H385" s="191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</row>
    <row r="386" spans="1:26" ht="13.9">
      <c r="A386" s="164"/>
      <c r="B386" s="190"/>
      <c r="C386" s="191"/>
      <c r="D386" s="192"/>
      <c r="E386" s="192"/>
      <c r="F386" s="191"/>
      <c r="G386" s="191"/>
      <c r="H386" s="191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</row>
    <row r="387" spans="1:26" ht="13.9">
      <c r="A387" s="164"/>
      <c r="B387" s="190"/>
      <c r="C387" s="191"/>
      <c r="D387" s="192"/>
      <c r="E387" s="192"/>
      <c r="F387" s="191"/>
      <c r="G387" s="191"/>
      <c r="H387" s="191"/>
      <c r="I387" s="164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</row>
    <row r="388" spans="1:26" ht="13.9">
      <c r="A388" s="164"/>
      <c r="B388" s="190"/>
      <c r="C388" s="191"/>
      <c r="D388" s="192"/>
      <c r="E388" s="192"/>
      <c r="F388" s="191"/>
      <c r="G388" s="191"/>
      <c r="H388" s="191"/>
      <c r="I388" s="164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</row>
    <row r="389" spans="1:26" ht="13.9">
      <c r="A389" s="164"/>
      <c r="B389" s="190"/>
      <c r="C389" s="191"/>
      <c r="D389" s="192"/>
      <c r="E389" s="192"/>
      <c r="F389" s="191"/>
      <c r="G389" s="191"/>
      <c r="H389" s="191"/>
      <c r="I389" s="164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</row>
    <row r="390" spans="1:26" ht="13.9">
      <c r="A390" s="164"/>
      <c r="B390" s="190"/>
      <c r="C390" s="191"/>
      <c r="D390" s="192"/>
      <c r="E390" s="192"/>
      <c r="F390" s="191"/>
      <c r="G390" s="191"/>
      <c r="H390" s="191"/>
      <c r="I390" s="164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</row>
    <row r="391" spans="1:26" ht="13.9">
      <c r="A391" s="164"/>
      <c r="B391" s="190"/>
      <c r="C391" s="191"/>
      <c r="D391" s="192"/>
      <c r="E391" s="192"/>
      <c r="F391" s="191"/>
      <c r="G391" s="191"/>
      <c r="H391" s="191"/>
      <c r="I391" s="164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</row>
    <row r="392" spans="1:26" ht="13.9">
      <c r="A392" s="164"/>
      <c r="B392" s="190"/>
      <c r="C392" s="191"/>
      <c r="D392" s="192"/>
      <c r="E392" s="192"/>
      <c r="F392" s="191"/>
      <c r="G392" s="191"/>
      <c r="H392" s="191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</row>
    <row r="393" spans="1:26" ht="13.9">
      <c r="A393" s="164"/>
      <c r="B393" s="190"/>
      <c r="C393" s="191"/>
      <c r="D393" s="192"/>
      <c r="E393" s="192"/>
      <c r="F393" s="191"/>
      <c r="G393" s="191"/>
      <c r="H393" s="191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</row>
    <row r="394" spans="1:26" ht="13.9">
      <c r="A394" s="164"/>
      <c r="B394" s="190"/>
      <c r="C394" s="191"/>
      <c r="D394" s="192"/>
      <c r="E394" s="192"/>
      <c r="F394" s="191"/>
      <c r="G394" s="191"/>
      <c r="H394" s="191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</row>
    <row r="395" spans="1:26" ht="13.9">
      <c r="A395" s="164"/>
      <c r="B395" s="190"/>
      <c r="C395" s="191"/>
      <c r="D395" s="192"/>
      <c r="E395" s="192"/>
      <c r="F395" s="191"/>
      <c r="G395" s="191"/>
      <c r="H395" s="191"/>
      <c r="I395" s="164"/>
      <c r="J395" s="164"/>
      <c r="K395" s="164"/>
      <c r="L395" s="164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</row>
    <row r="396" spans="1:26" ht="13.9">
      <c r="A396" s="164"/>
      <c r="B396" s="190"/>
      <c r="C396" s="191"/>
      <c r="D396" s="192"/>
      <c r="E396" s="192"/>
      <c r="F396" s="191"/>
      <c r="G396" s="191"/>
      <c r="H396" s="191"/>
      <c r="I396" s="164"/>
      <c r="J396" s="164"/>
      <c r="K396" s="164"/>
      <c r="L396" s="164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</row>
    <row r="397" spans="1:26" ht="13.9">
      <c r="A397" s="164"/>
      <c r="B397" s="190"/>
      <c r="C397" s="191"/>
      <c r="D397" s="192"/>
      <c r="E397" s="192"/>
      <c r="F397" s="191"/>
      <c r="G397" s="191"/>
      <c r="H397" s="191"/>
      <c r="I397" s="164"/>
      <c r="J397" s="164"/>
      <c r="K397" s="164"/>
      <c r="L397" s="164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</row>
    <row r="398" spans="1:26" ht="13.9">
      <c r="A398" s="164"/>
      <c r="B398" s="190"/>
      <c r="C398" s="191"/>
      <c r="D398" s="192"/>
      <c r="E398" s="192"/>
      <c r="F398" s="191"/>
      <c r="G398" s="191"/>
      <c r="H398" s="191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</row>
    <row r="399" spans="1:26" ht="13.9">
      <c r="A399" s="164"/>
      <c r="B399" s="190"/>
      <c r="C399" s="191"/>
      <c r="D399" s="192"/>
      <c r="E399" s="192"/>
      <c r="F399" s="191"/>
      <c r="G399" s="191"/>
      <c r="H399" s="191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</row>
    <row r="400" spans="1:26" ht="13.9">
      <c r="A400" s="164"/>
      <c r="B400" s="190"/>
      <c r="C400" s="191"/>
      <c r="D400" s="192"/>
      <c r="E400" s="192"/>
      <c r="F400" s="191"/>
      <c r="G400" s="191"/>
      <c r="H400" s="191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</row>
    <row r="401" spans="1:26" ht="13.9">
      <c r="A401" s="164"/>
      <c r="B401" s="190"/>
      <c r="C401" s="191"/>
      <c r="D401" s="192"/>
      <c r="E401" s="192"/>
      <c r="F401" s="191"/>
      <c r="G401" s="191"/>
      <c r="H401" s="191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</row>
    <row r="402" spans="1:26" ht="13.9">
      <c r="A402" s="164"/>
      <c r="B402" s="190"/>
      <c r="C402" s="191"/>
      <c r="D402" s="192"/>
      <c r="E402" s="192"/>
      <c r="F402" s="191"/>
      <c r="G402" s="191"/>
      <c r="H402" s="191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</row>
    <row r="403" spans="1:26" ht="13.9">
      <c r="A403" s="164"/>
      <c r="B403" s="190"/>
      <c r="C403" s="191"/>
      <c r="D403" s="192"/>
      <c r="E403" s="192"/>
      <c r="F403" s="191"/>
      <c r="G403" s="191"/>
      <c r="H403" s="191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</row>
    <row r="404" spans="1:26" ht="13.9">
      <c r="A404" s="164"/>
      <c r="B404" s="190"/>
      <c r="C404" s="191"/>
      <c r="D404" s="192"/>
      <c r="E404" s="192"/>
      <c r="F404" s="191"/>
      <c r="G404" s="191"/>
      <c r="H404" s="191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</row>
    <row r="405" spans="1:26" ht="13.9">
      <c r="A405" s="164"/>
      <c r="B405" s="190"/>
      <c r="C405" s="191"/>
      <c r="D405" s="192"/>
      <c r="E405" s="192"/>
      <c r="F405" s="191"/>
      <c r="G405" s="191"/>
      <c r="H405" s="191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</row>
    <row r="406" spans="1:26" ht="13.9">
      <c r="A406" s="164"/>
      <c r="B406" s="190"/>
      <c r="C406" s="191"/>
      <c r="D406" s="192"/>
      <c r="E406" s="192"/>
      <c r="F406" s="191"/>
      <c r="G406" s="191"/>
      <c r="H406" s="191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</row>
    <row r="407" spans="1:26" ht="13.9">
      <c r="A407" s="164"/>
      <c r="B407" s="190"/>
      <c r="C407" s="191"/>
      <c r="D407" s="192"/>
      <c r="E407" s="192"/>
      <c r="F407" s="191"/>
      <c r="G407" s="191"/>
      <c r="H407" s="191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</row>
    <row r="408" spans="1:26" ht="13.9">
      <c r="A408" s="164"/>
      <c r="B408" s="190"/>
      <c r="C408" s="191"/>
      <c r="D408" s="192"/>
      <c r="E408" s="192"/>
      <c r="F408" s="191"/>
      <c r="G408" s="191"/>
      <c r="H408" s="191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</row>
    <row r="409" spans="1:26" ht="13.9">
      <c r="A409" s="164"/>
      <c r="B409" s="190"/>
      <c r="C409" s="191"/>
      <c r="D409" s="192"/>
      <c r="E409" s="192"/>
      <c r="F409" s="191"/>
      <c r="G409" s="191"/>
      <c r="H409" s="191"/>
      <c r="I409" s="164"/>
      <c r="J409" s="164"/>
      <c r="K409" s="164"/>
      <c r="L409" s="164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</row>
    <row r="410" spans="1:26" ht="13.9">
      <c r="A410" s="164"/>
      <c r="B410" s="190"/>
      <c r="C410" s="191"/>
      <c r="D410" s="192"/>
      <c r="E410" s="192"/>
      <c r="F410" s="191"/>
      <c r="G410" s="191"/>
      <c r="H410" s="191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</row>
    <row r="411" spans="1:26" ht="13.9">
      <c r="A411" s="164"/>
      <c r="B411" s="190"/>
      <c r="C411" s="191"/>
      <c r="D411" s="192"/>
      <c r="E411" s="192"/>
      <c r="F411" s="191"/>
      <c r="G411" s="191"/>
      <c r="H411" s="191"/>
      <c r="I411" s="164"/>
      <c r="J411" s="164"/>
      <c r="K411" s="164"/>
      <c r="L411" s="164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64"/>
      <c r="X411" s="164"/>
      <c r="Y411" s="164"/>
      <c r="Z411" s="164"/>
    </row>
    <row r="412" spans="1:26" ht="13.9">
      <c r="A412" s="164"/>
      <c r="B412" s="190"/>
      <c r="C412" s="191"/>
      <c r="D412" s="192"/>
      <c r="E412" s="192"/>
      <c r="F412" s="191"/>
      <c r="G412" s="191"/>
      <c r="H412" s="191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</row>
    <row r="413" spans="1:26" ht="13.9">
      <c r="A413" s="164"/>
      <c r="B413" s="190"/>
      <c r="C413" s="191"/>
      <c r="D413" s="192"/>
      <c r="E413" s="192"/>
      <c r="F413" s="191"/>
      <c r="G413" s="191"/>
      <c r="H413" s="191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</row>
    <row r="414" spans="1:26" ht="13.9">
      <c r="A414" s="164"/>
      <c r="B414" s="190"/>
      <c r="C414" s="191"/>
      <c r="D414" s="192"/>
      <c r="E414" s="192"/>
      <c r="F414" s="191"/>
      <c r="G414" s="191"/>
      <c r="H414" s="191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</row>
    <row r="415" spans="1:26" ht="13.9">
      <c r="A415" s="164"/>
      <c r="B415" s="190"/>
      <c r="C415" s="191"/>
      <c r="D415" s="192"/>
      <c r="E415" s="192"/>
      <c r="F415" s="191"/>
      <c r="G415" s="191"/>
      <c r="H415" s="191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</row>
    <row r="416" spans="1:26" ht="13.9">
      <c r="A416" s="164"/>
      <c r="B416" s="190"/>
      <c r="C416" s="191"/>
      <c r="D416" s="192"/>
      <c r="E416" s="192"/>
      <c r="F416" s="191"/>
      <c r="G416" s="191"/>
      <c r="H416" s="191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</row>
    <row r="417" spans="1:26" ht="13.9">
      <c r="A417" s="164"/>
      <c r="B417" s="190"/>
      <c r="C417" s="191"/>
      <c r="D417" s="192"/>
      <c r="E417" s="192"/>
      <c r="F417" s="191"/>
      <c r="G417" s="191"/>
      <c r="H417" s="191"/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  <c r="W417" s="164"/>
      <c r="X417" s="164"/>
      <c r="Y417" s="164"/>
      <c r="Z417" s="164"/>
    </row>
    <row r="418" spans="1:26" ht="13.9">
      <c r="A418" s="164"/>
      <c r="B418" s="190"/>
      <c r="C418" s="191"/>
      <c r="D418" s="192"/>
      <c r="E418" s="192"/>
      <c r="F418" s="191"/>
      <c r="G418" s="191"/>
      <c r="H418" s="191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</row>
    <row r="419" spans="1:26" ht="13.9">
      <c r="A419" s="164"/>
      <c r="B419" s="190"/>
      <c r="C419" s="191"/>
      <c r="D419" s="192"/>
      <c r="E419" s="192"/>
      <c r="F419" s="191"/>
      <c r="G419" s="191"/>
      <c r="H419" s="191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</row>
    <row r="420" spans="1:26" ht="13.9">
      <c r="A420" s="164"/>
      <c r="B420" s="190"/>
      <c r="C420" s="191"/>
      <c r="D420" s="192"/>
      <c r="E420" s="192"/>
      <c r="F420" s="191"/>
      <c r="G420" s="191"/>
      <c r="H420" s="191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</row>
    <row r="421" spans="1:26" ht="13.9">
      <c r="A421" s="164"/>
      <c r="B421" s="190"/>
      <c r="C421" s="191"/>
      <c r="D421" s="192"/>
      <c r="E421" s="192"/>
      <c r="F421" s="191"/>
      <c r="G421" s="191"/>
      <c r="H421" s="191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</row>
    <row r="422" spans="1:26" ht="13.9">
      <c r="A422" s="164"/>
      <c r="B422" s="190"/>
      <c r="C422" s="191"/>
      <c r="D422" s="192"/>
      <c r="E422" s="192"/>
      <c r="F422" s="191"/>
      <c r="G422" s="191"/>
      <c r="H422" s="191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</row>
    <row r="423" spans="1:26" ht="13.9">
      <c r="A423" s="164"/>
      <c r="B423" s="190"/>
      <c r="C423" s="191"/>
      <c r="D423" s="192"/>
      <c r="E423" s="192"/>
      <c r="F423" s="191"/>
      <c r="G423" s="191"/>
      <c r="H423" s="191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  <c r="W423" s="164"/>
      <c r="X423" s="164"/>
      <c r="Y423" s="164"/>
      <c r="Z423" s="164"/>
    </row>
    <row r="424" spans="1:26" ht="13.9">
      <c r="A424" s="164"/>
      <c r="B424" s="190"/>
      <c r="C424" s="191"/>
      <c r="D424" s="192"/>
      <c r="E424" s="192"/>
      <c r="F424" s="191"/>
      <c r="G424" s="191"/>
      <c r="H424" s="191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  <c r="X424" s="164"/>
      <c r="Y424" s="164"/>
      <c r="Z424" s="164"/>
    </row>
    <row r="425" spans="1:26" ht="13.9">
      <c r="A425" s="164"/>
      <c r="B425" s="190"/>
      <c r="C425" s="191"/>
      <c r="D425" s="192"/>
      <c r="E425" s="192"/>
      <c r="F425" s="191"/>
      <c r="G425" s="191"/>
      <c r="H425" s="191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</row>
    <row r="426" spans="1:26" ht="13.9">
      <c r="A426" s="164"/>
      <c r="B426" s="190"/>
      <c r="C426" s="191"/>
      <c r="D426" s="192"/>
      <c r="E426" s="192"/>
      <c r="F426" s="191"/>
      <c r="G426" s="191"/>
      <c r="H426" s="191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</row>
    <row r="427" spans="1:26" ht="13.9">
      <c r="A427" s="164"/>
      <c r="B427" s="190"/>
      <c r="C427" s="191"/>
      <c r="D427" s="192"/>
      <c r="E427" s="192"/>
      <c r="F427" s="191"/>
      <c r="G427" s="191"/>
      <c r="H427" s="191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</row>
    <row r="428" spans="1:26" ht="13.9">
      <c r="A428" s="164"/>
      <c r="B428" s="190"/>
      <c r="C428" s="191"/>
      <c r="D428" s="192"/>
      <c r="E428" s="192"/>
      <c r="F428" s="191"/>
      <c r="G428" s="191"/>
      <c r="H428" s="191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</row>
    <row r="429" spans="1:26" ht="13.9">
      <c r="A429" s="164"/>
      <c r="B429" s="190"/>
      <c r="C429" s="191"/>
      <c r="D429" s="192"/>
      <c r="E429" s="192"/>
      <c r="F429" s="191"/>
      <c r="G429" s="191"/>
      <c r="H429" s="191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</row>
    <row r="430" spans="1:26" ht="13.9">
      <c r="A430" s="164"/>
      <c r="B430" s="190"/>
      <c r="C430" s="191"/>
      <c r="D430" s="192"/>
      <c r="E430" s="192"/>
      <c r="F430" s="191"/>
      <c r="G430" s="191"/>
      <c r="H430" s="191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</row>
    <row r="431" spans="1:26" ht="13.9">
      <c r="A431" s="164"/>
      <c r="B431" s="190"/>
      <c r="C431" s="191"/>
      <c r="D431" s="192"/>
      <c r="E431" s="192"/>
      <c r="F431" s="191"/>
      <c r="G431" s="191"/>
      <c r="H431" s="191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</row>
    <row r="432" spans="1:26" ht="13.9">
      <c r="A432" s="164"/>
      <c r="B432" s="190"/>
      <c r="C432" s="191"/>
      <c r="D432" s="192"/>
      <c r="E432" s="192"/>
      <c r="F432" s="191"/>
      <c r="G432" s="191"/>
      <c r="H432" s="191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</row>
    <row r="433" spans="1:26" ht="13.9">
      <c r="A433" s="164"/>
      <c r="B433" s="190"/>
      <c r="C433" s="191"/>
      <c r="D433" s="192"/>
      <c r="E433" s="192"/>
      <c r="F433" s="191"/>
      <c r="G433" s="191"/>
      <c r="H433" s="191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</row>
    <row r="434" spans="1:26" ht="13.9">
      <c r="A434" s="164"/>
      <c r="B434" s="190"/>
      <c r="C434" s="191"/>
      <c r="D434" s="192"/>
      <c r="E434" s="192"/>
      <c r="F434" s="191"/>
      <c r="G434" s="191"/>
      <c r="H434" s="191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</row>
    <row r="435" spans="1:26" ht="13.9">
      <c r="A435" s="164"/>
      <c r="B435" s="190"/>
      <c r="C435" s="191"/>
      <c r="D435" s="192"/>
      <c r="E435" s="192"/>
      <c r="F435" s="191"/>
      <c r="G435" s="191"/>
      <c r="H435" s="191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</row>
    <row r="436" spans="1:26" ht="13.9">
      <c r="A436" s="164"/>
      <c r="B436" s="190"/>
      <c r="C436" s="191"/>
      <c r="D436" s="192"/>
      <c r="E436" s="192"/>
      <c r="F436" s="191"/>
      <c r="G436" s="191"/>
      <c r="H436" s="191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164"/>
      <c r="Z436" s="164"/>
    </row>
    <row r="437" spans="1:26" ht="13.9">
      <c r="A437" s="164"/>
      <c r="B437" s="190"/>
      <c r="C437" s="191"/>
      <c r="D437" s="192"/>
      <c r="E437" s="192"/>
      <c r="F437" s="191"/>
      <c r="G437" s="191"/>
      <c r="H437" s="191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  <c r="W437" s="164"/>
      <c r="X437" s="164"/>
      <c r="Y437" s="164"/>
      <c r="Z437" s="164"/>
    </row>
    <row r="438" spans="1:26" ht="13.9">
      <c r="A438" s="164"/>
      <c r="B438" s="190"/>
      <c r="C438" s="191"/>
      <c r="D438" s="192"/>
      <c r="E438" s="192"/>
      <c r="F438" s="191"/>
      <c r="G438" s="191"/>
      <c r="H438" s="191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</row>
    <row r="439" spans="1:26" ht="13.9">
      <c r="A439" s="164"/>
      <c r="B439" s="190"/>
      <c r="C439" s="191"/>
      <c r="D439" s="192"/>
      <c r="E439" s="192"/>
      <c r="F439" s="191"/>
      <c r="G439" s="191"/>
      <c r="H439" s="191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</row>
    <row r="440" spans="1:26" ht="13.9">
      <c r="A440" s="164"/>
      <c r="B440" s="190"/>
      <c r="C440" s="191"/>
      <c r="D440" s="192"/>
      <c r="E440" s="192"/>
      <c r="F440" s="191"/>
      <c r="G440" s="191"/>
      <c r="H440" s="191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</row>
    <row r="441" spans="1:26" ht="13.9">
      <c r="A441" s="164"/>
      <c r="B441" s="190"/>
      <c r="C441" s="191"/>
      <c r="D441" s="192"/>
      <c r="E441" s="192"/>
      <c r="F441" s="191"/>
      <c r="G441" s="191"/>
      <c r="H441" s="191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</row>
    <row r="442" spans="1:26" ht="13.9">
      <c r="A442" s="164"/>
      <c r="B442" s="190"/>
      <c r="C442" s="191"/>
      <c r="D442" s="192"/>
      <c r="E442" s="192"/>
      <c r="F442" s="191"/>
      <c r="G442" s="191"/>
      <c r="H442" s="191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</row>
    <row r="443" spans="1:26" ht="13.9">
      <c r="A443" s="164"/>
      <c r="B443" s="190"/>
      <c r="C443" s="191"/>
      <c r="D443" s="192"/>
      <c r="E443" s="192"/>
      <c r="F443" s="191"/>
      <c r="G443" s="191"/>
      <c r="H443" s="191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</row>
    <row r="444" spans="1:26" ht="13.9">
      <c r="A444" s="164"/>
      <c r="B444" s="190"/>
      <c r="C444" s="191"/>
      <c r="D444" s="192"/>
      <c r="E444" s="192"/>
      <c r="F444" s="191"/>
      <c r="G444" s="191"/>
      <c r="H444" s="191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</row>
    <row r="445" spans="1:26" ht="13.9">
      <c r="A445" s="164"/>
      <c r="B445" s="190"/>
      <c r="C445" s="191"/>
      <c r="D445" s="192"/>
      <c r="E445" s="192"/>
      <c r="F445" s="191"/>
      <c r="G445" s="191"/>
      <c r="H445" s="191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</row>
    <row r="446" spans="1:26" ht="13.9">
      <c r="A446" s="164"/>
      <c r="B446" s="190"/>
      <c r="C446" s="191"/>
      <c r="D446" s="192"/>
      <c r="E446" s="192"/>
      <c r="F446" s="191"/>
      <c r="G446" s="191"/>
      <c r="H446" s="191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  <c r="W446" s="164"/>
      <c r="X446" s="164"/>
      <c r="Y446" s="164"/>
      <c r="Z446" s="164"/>
    </row>
    <row r="447" spans="1:26" ht="13.9">
      <c r="A447" s="164"/>
      <c r="B447" s="190"/>
      <c r="C447" s="191"/>
      <c r="D447" s="192"/>
      <c r="E447" s="192"/>
      <c r="F447" s="191"/>
      <c r="G447" s="191"/>
      <c r="H447" s="191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  <c r="W447" s="164"/>
      <c r="X447" s="164"/>
      <c r="Y447" s="164"/>
      <c r="Z447" s="164"/>
    </row>
    <row r="448" spans="1:26" ht="13.9">
      <c r="A448" s="164"/>
      <c r="B448" s="190"/>
      <c r="C448" s="191"/>
      <c r="D448" s="192"/>
      <c r="E448" s="192"/>
      <c r="F448" s="191"/>
      <c r="G448" s="191"/>
      <c r="H448" s="191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  <c r="W448" s="164"/>
      <c r="X448" s="164"/>
      <c r="Y448" s="164"/>
      <c r="Z448" s="164"/>
    </row>
    <row r="449" spans="1:26" ht="13.9">
      <c r="A449" s="164"/>
      <c r="B449" s="190"/>
      <c r="C449" s="191"/>
      <c r="D449" s="192"/>
      <c r="E449" s="192"/>
      <c r="F449" s="191"/>
      <c r="G449" s="191"/>
      <c r="H449" s="191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  <c r="W449" s="164"/>
      <c r="X449" s="164"/>
      <c r="Y449" s="164"/>
      <c r="Z449" s="164"/>
    </row>
    <row r="450" spans="1:26" ht="13.9">
      <c r="A450" s="164"/>
      <c r="B450" s="190"/>
      <c r="C450" s="191"/>
      <c r="D450" s="192"/>
      <c r="E450" s="192"/>
      <c r="F450" s="191"/>
      <c r="G450" s="191"/>
      <c r="H450" s="191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</row>
    <row r="451" spans="1:26" ht="13.9">
      <c r="A451" s="164"/>
      <c r="B451" s="190"/>
      <c r="C451" s="191"/>
      <c r="D451" s="192"/>
      <c r="E451" s="192"/>
      <c r="F451" s="191"/>
      <c r="G451" s="191"/>
      <c r="H451" s="191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  <c r="W451" s="164"/>
      <c r="X451" s="164"/>
      <c r="Y451" s="164"/>
      <c r="Z451" s="164"/>
    </row>
    <row r="452" spans="1:26" ht="13.9">
      <c r="A452" s="164"/>
      <c r="B452" s="190"/>
      <c r="C452" s="191"/>
      <c r="D452" s="192"/>
      <c r="E452" s="192"/>
      <c r="F452" s="191"/>
      <c r="G452" s="191"/>
      <c r="H452" s="191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  <c r="W452" s="164"/>
      <c r="X452" s="164"/>
      <c r="Y452" s="164"/>
      <c r="Z452" s="164"/>
    </row>
    <row r="453" spans="1:26" ht="13.9">
      <c r="A453" s="164"/>
      <c r="B453" s="190"/>
      <c r="C453" s="191"/>
      <c r="D453" s="192"/>
      <c r="E453" s="192"/>
      <c r="F453" s="191"/>
      <c r="G453" s="191"/>
      <c r="H453" s="191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  <c r="W453" s="164"/>
      <c r="X453" s="164"/>
      <c r="Y453" s="164"/>
      <c r="Z453" s="164"/>
    </row>
    <row r="454" spans="1:26" ht="13.9">
      <c r="A454" s="164"/>
      <c r="B454" s="190"/>
      <c r="C454" s="191"/>
      <c r="D454" s="192"/>
      <c r="E454" s="192"/>
      <c r="F454" s="191"/>
      <c r="G454" s="191"/>
      <c r="H454" s="191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  <c r="W454" s="164"/>
      <c r="X454" s="164"/>
      <c r="Y454" s="164"/>
      <c r="Z454" s="164"/>
    </row>
    <row r="455" spans="1:26" ht="13.9">
      <c r="A455" s="164"/>
      <c r="B455" s="190"/>
      <c r="C455" s="191"/>
      <c r="D455" s="192"/>
      <c r="E455" s="192"/>
      <c r="F455" s="191"/>
      <c r="G455" s="191"/>
      <c r="H455" s="191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  <c r="W455" s="164"/>
      <c r="X455" s="164"/>
      <c r="Y455" s="164"/>
      <c r="Z455" s="164"/>
    </row>
    <row r="456" spans="1:26" ht="13.9">
      <c r="A456" s="164"/>
      <c r="B456" s="190"/>
      <c r="C456" s="191"/>
      <c r="D456" s="192"/>
      <c r="E456" s="192"/>
      <c r="F456" s="191"/>
      <c r="G456" s="191"/>
      <c r="H456" s="191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</row>
    <row r="457" spans="1:26" ht="13.9">
      <c r="A457" s="164"/>
      <c r="B457" s="190"/>
      <c r="C457" s="191"/>
      <c r="D457" s="192"/>
      <c r="E457" s="192"/>
      <c r="F457" s="191"/>
      <c r="G457" s="191"/>
      <c r="H457" s="191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</row>
    <row r="458" spans="1:26" ht="13.9">
      <c r="A458" s="164"/>
      <c r="B458" s="190"/>
      <c r="C458" s="191"/>
      <c r="D458" s="192"/>
      <c r="E458" s="192"/>
      <c r="F458" s="191"/>
      <c r="G458" s="191"/>
      <c r="H458" s="191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</row>
    <row r="459" spans="1:26" ht="13.9">
      <c r="A459" s="164"/>
      <c r="B459" s="190"/>
      <c r="C459" s="191"/>
      <c r="D459" s="192"/>
      <c r="E459" s="192"/>
      <c r="F459" s="191"/>
      <c r="G459" s="191"/>
      <c r="H459" s="191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</row>
    <row r="460" spans="1:26" ht="13.9">
      <c r="A460" s="164"/>
      <c r="B460" s="190"/>
      <c r="C460" s="191"/>
      <c r="D460" s="192"/>
      <c r="E460" s="192"/>
      <c r="F460" s="191"/>
      <c r="G460" s="191"/>
      <c r="H460" s="191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</row>
    <row r="461" spans="1:26" ht="13.9">
      <c r="A461" s="164"/>
      <c r="B461" s="190"/>
      <c r="C461" s="191"/>
      <c r="D461" s="192"/>
      <c r="E461" s="192"/>
      <c r="F461" s="191"/>
      <c r="G461" s="191"/>
      <c r="H461" s="191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</row>
    <row r="462" spans="1:26" ht="13.9">
      <c r="A462" s="164"/>
      <c r="B462" s="190"/>
      <c r="C462" s="191"/>
      <c r="D462" s="192"/>
      <c r="E462" s="192"/>
      <c r="F462" s="191"/>
      <c r="G462" s="191"/>
      <c r="H462" s="191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</row>
    <row r="463" spans="1:26" ht="13.9">
      <c r="A463" s="164"/>
      <c r="B463" s="190"/>
      <c r="C463" s="191"/>
      <c r="D463" s="192"/>
      <c r="E463" s="192"/>
      <c r="F463" s="191"/>
      <c r="G463" s="191"/>
      <c r="H463" s="191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</row>
    <row r="464" spans="1:26" ht="13.9">
      <c r="A464" s="164"/>
      <c r="B464" s="190"/>
      <c r="C464" s="191"/>
      <c r="D464" s="192"/>
      <c r="E464" s="192"/>
      <c r="F464" s="191"/>
      <c r="G464" s="191"/>
      <c r="H464" s="191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</row>
    <row r="465" spans="1:26" ht="13.9">
      <c r="A465" s="164"/>
      <c r="B465" s="190"/>
      <c r="C465" s="191"/>
      <c r="D465" s="192"/>
      <c r="E465" s="192"/>
      <c r="F465" s="191"/>
      <c r="G465" s="191"/>
      <c r="H465" s="191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</row>
    <row r="466" spans="1:26" ht="13.9">
      <c r="A466" s="164"/>
      <c r="B466" s="190"/>
      <c r="C466" s="191"/>
      <c r="D466" s="192"/>
      <c r="E466" s="192"/>
      <c r="F466" s="191"/>
      <c r="G466" s="191"/>
      <c r="H466" s="191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</row>
    <row r="467" spans="1:26" ht="13.9">
      <c r="A467" s="164"/>
      <c r="B467" s="190"/>
      <c r="C467" s="191"/>
      <c r="D467" s="192"/>
      <c r="E467" s="192"/>
      <c r="F467" s="191"/>
      <c r="G467" s="191"/>
      <c r="H467" s="191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</row>
    <row r="468" spans="1:26" ht="13.9">
      <c r="A468" s="164"/>
      <c r="B468" s="190"/>
      <c r="C468" s="191"/>
      <c r="D468" s="192"/>
      <c r="E468" s="192"/>
      <c r="F468" s="191"/>
      <c r="G468" s="191"/>
      <c r="H468" s="191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</row>
    <row r="469" spans="1:26" ht="13.9">
      <c r="A469" s="164"/>
      <c r="B469" s="190"/>
      <c r="C469" s="191"/>
      <c r="D469" s="192"/>
      <c r="E469" s="192"/>
      <c r="F469" s="191"/>
      <c r="G469" s="191"/>
      <c r="H469" s="191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</row>
    <row r="470" spans="1:26" ht="13.9">
      <c r="A470" s="164"/>
      <c r="B470" s="190"/>
      <c r="C470" s="191"/>
      <c r="D470" s="192"/>
      <c r="E470" s="192"/>
      <c r="F470" s="191"/>
      <c r="G470" s="191"/>
      <c r="H470" s="191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</row>
    <row r="471" spans="1:26" ht="13.9">
      <c r="A471" s="164"/>
      <c r="B471" s="190"/>
      <c r="C471" s="191"/>
      <c r="D471" s="192"/>
      <c r="E471" s="192"/>
      <c r="F471" s="191"/>
      <c r="G471" s="191"/>
      <c r="H471" s="191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</row>
    <row r="472" spans="1:26" ht="13.9">
      <c r="A472" s="164"/>
      <c r="B472" s="190"/>
      <c r="C472" s="191"/>
      <c r="D472" s="192"/>
      <c r="E472" s="192"/>
      <c r="F472" s="191"/>
      <c r="G472" s="191"/>
      <c r="H472" s="191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  <c r="W472" s="164"/>
      <c r="X472" s="164"/>
      <c r="Y472" s="164"/>
      <c r="Z472" s="164"/>
    </row>
    <row r="473" spans="1:26" ht="13.9">
      <c r="A473" s="164"/>
      <c r="B473" s="190"/>
      <c r="C473" s="191"/>
      <c r="D473" s="192"/>
      <c r="E473" s="192"/>
      <c r="F473" s="191"/>
      <c r="G473" s="191"/>
      <c r="H473" s="191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  <c r="W473" s="164"/>
      <c r="X473" s="164"/>
      <c r="Y473" s="164"/>
      <c r="Z473" s="164"/>
    </row>
    <row r="474" spans="1:26" ht="13.9">
      <c r="A474" s="164"/>
      <c r="B474" s="190"/>
      <c r="C474" s="191"/>
      <c r="D474" s="192"/>
      <c r="E474" s="192"/>
      <c r="F474" s="191"/>
      <c r="G474" s="191"/>
      <c r="H474" s="191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4"/>
      <c r="Z474" s="164"/>
    </row>
    <row r="475" spans="1:26" ht="13.9">
      <c r="A475" s="164"/>
      <c r="B475" s="190"/>
      <c r="C475" s="191"/>
      <c r="D475" s="192"/>
      <c r="E475" s="192"/>
      <c r="F475" s="191"/>
      <c r="G475" s="191"/>
      <c r="H475" s="191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</row>
    <row r="476" spans="1:26" ht="13.9">
      <c r="A476" s="164"/>
      <c r="B476" s="190"/>
      <c r="C476" s="191"/>
      <c r="D476" s="192"/>
      <c r="E476" s="192"/>
      <c r="F476" s="191"/>
      <c r="G476" s="191"/>
      <c r="H476" s="191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</row>
    <row r="477" spans="1:26" ht="13.9">
      <c r="A477" s="164"/>
      <c r="B477" s="190"/>
      <c r="C477" s="191"/>
      <c r="D477" s="192"/>
      <c r="E477" s="192"/>
      <c r="F477" s="191"/>
      <c r="G477" s="191"/>
      <c r="H477" s="191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</row>
    <row r="478" spans="1:26" ht="13.9">
      <c r="A478" s="164"/>
      <c r="B478" s="190"/>
      <c r="C478" s="191"/>
      <c r="D478" s="192"/>
      <c r="E478" s="192"/>
      <c r="F478" s="191"/>
      <c r="G478" s="191"/>
      <c r="H478" s="191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</row>
    <row r="479" spans="1:26" ht="13.9">
      <c r="A479" s="164"/>
      <c r="B479" s="190"/>
      <c r="C479" s="191"/>
      <c r="D479" s="192"/>
      <c r="E479" s="192"/>
      <c r="F479" s="191"/>
      <c r="G479" s="191"/>
      <c r="H479" s="191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</row>
    <row r="480" spans="1:26" ht="13.9">
      <c r="A480" s="164"/>
      <c r="B480" s="190"/>
      <c r="C480" s="191"/>
      <c r="D480" s="192"/>
      <c r="E480" s="192"/>
      <c r="F480" s="191"/>
      <c r="G480" s="191"/>
      <c r="H480" s="191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</row>
    <row r="481" spans="1:26" ht="13.9">
      <c r="A481" s="164"/>
      <c r="B481" s="190"/>
      <c r="C481" s="191"/>
      <c r="D481" s="192"/>
      <c r="E481" s="192"/>
      <c r="F481" s="191"/>
      <c r="G481" s="191"/>
      <c r="H481" s="191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</row>
    <row r="482" spans="1:26" ht="13.9">
      <c r="A482" s="164"/>
      <c r="B482" s="190"/>
      <c r="C482" s="191"/>
      <c r="D482" s="192"/>
      <c r="E482" s="192"/>
      <c r="F482" s="191"/>
      <c r="G482" s="191"/>
      <c r="H482" s="191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</row>
    <row r="483" spans="1:26" ht="13.9">
      <c r="A483" s="164"/>
      <c r="B483" s="190"/>
      <c r="C483" s="191"/>
      <c r="D483" s="192"/>
      <c r="E483" s="192"/>
      <c r="F483" s="191"/>
      <c r="G483" s="191"/>
      <c r="H483" s="191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</row>
    <row r="484" spans="1:26" ht="13.9">
      <c r="A484" s="164"/>
      <c r="B484" s="190"/>
      <c r="C484" s="191"/>
      <c r="D484" s="192"/>
      <c r="E484" s="192"/>
      <c r="F484" s="191"/>
      <c r="G484" s="191"/>
      <c r="H484" s="191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  <c r="W484" s="164"/>
      <c r="X484" s="164"/>
      <c r="Y484" s="164"/>
      <c r="Z484" s="164"/>
    </row>
    <row r="485" spans="1:26" ht="13.9">
      <c r="A485" s="164"/>
      <c r="B485" s="190"/>
      <c r="C485" s="191"/>
      <c r="D485" s="192"/>
      <c r="E485" s="192"/>
      <c r="F485" s="191"/>
      <c r="G485" s="191"/>
      <c r="H485" s="191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  <c r="W485" s="164"/>
      <c r="X485" s="164"/>
      <c r="Y485" s="164"/>
      <c r="Z485" s="164"/>
    </row>
    <row r="486" spans="1:26" ht="13.9">
      <c r="A486" s="164"/>
      <c r="B486" s="190"/>
      <c r="C486" s="191"/>
      <c r="D486" s="192"/>
      <c r="E486" s="192"/>
      <c r="F486" s="191"/>
      <c r="G486" s="191"/>
      <c r="H486" s="191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  <c r="W486" s="164"/>
      <c r="X486" s="164"/>
      <c r="Y486" s="164"/>
      <c r="Z486" s="164"/>
    </row>
    <row r="487" spans="1:26" ht="13.9">
      <c r="A487" s="164"/>
      <c r="B487" s="190"/>
      <c r="C487" s="191"/>
      <c r="D487" s="192"/>
      <c r="E487" s="192"/>
      <c r="F487" s="191"/>
      <c r="G487" s="191"/>
      <c r="H487" s="191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</row>
    <row r="488" spans="1:26" ht="13.9">
      <c r="A488" s="164"/>
      <c r="B488" s="190"/>
      <c r="C488" s="191"/>
      <c r="D488" s="192"/>
      <c r="E488" s="192"/>
      <c r="F488" s="191"/>
      <c r="G488" s="191"/>
      <c r="H488" s="191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</row>
    <row r="489" spans="1:26" ht="13.9">
      <c r="A489" s="164"/>
      <c r="B489" s="190"/>
      <c r="C489" s="191"/>
      <c r="D489" s="192"/>
      <c r="E489" s="192"/>
      <c r="F489" s="191"/>
      <c r="G489" s="191"/>
      <c r="H489" s="191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</row>
    <row r="490" spans="1:26" ht="13.9">
      <c r="A490" s="164"/>
      <c r="B490" s="190"/>
      <c r="C490" s="191"/>
      <c r="D490" s="192"/>
      <c r="E490" s="192"/>
      <c r="F490" s="191"/>
      <c r="G490" s="191"/>
      <c r="H490" s="191"/>
      <c r="I490" s="164"/>
      <c r="J490" s="164"/>
      <c r="K490" s="164"/>
      <c r="L490" s="164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</row>
    <row r="491" spans="1:26" ht="13.9">
      <c r="A491" s="164"/>
      <c r="B491" s="190"/>
      <c r="C491" s="191"/>
      <c r="D491" s="192"/>
      <c r="E491" s="192"/>
      <c r="F491" s="191"/>
      <c r="G491" s="191"/>
      <c r="H491" s="191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</row>
    <row r="492" spans="1:26" ht="13.9">
      <c r="A492" s="164"/>
      <c r="B492" s="190"/>
      <c r="C492" s="191"/>
      <c r="D492" s="192"/>
      <c r="E492" s="192"/>
      <c r="F492" s="191"/>
      <c r="G492" s="191"/>
      <c r="H492" s="191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</row>
    <row r="493" spans="1:26" ht="13.9">
      <c r="A493" s="164"/>
      <c r="B493" s="190"/>
      <c r="C493" s="191"/>
      <c r="D493" s="192"/>
      <c r="E493" s="192"/>
      <c r="F493" s="191"/>
      <c r="G493" s="191"/>
      <c r="H493" s="191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</row>
    <row r="494" spans="1:26" ht="13.9">
      <c r="A494" s="164"/>
      <c r="B494" s="190"/>
      <c r="C494" s="191"/>
      <c r="D494" s="192"/>
      <c r="E494" s="192"/>
      <c r="F494" s="191"/>
      <c r="G494" s="191"/>
      <c r="H494" s="191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</row>
    <row r="495" spans="1:26" ht="13.9">
      <c r="A495" s="164"/>
      <c r="B495" s="190"/>
      <c r="C495" s="191"/>
      <c r="D495" s="192"/>
      <c r="E495" s="192"/>
      <c r="F495" s="191"/>
      <c r="G495" s="191"/>
      <c r="H495" s="191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</row>
    <row r="496" spans="1:26" ht="13.9">
      <c r="A496" s="164"/>
      <c r="B496" s="190"/>
      <c r="C496" s="191"/>
      <c r="D496" s="192"/>
      <c r="E496" s="192"/>
      <c r="F496" s="191"/>
      <c r="G496" s="191"/>
      <c r="H496" s="191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  <c r="W496" s="164"/>
      <c r="X496" s="164"/>
      <c r="Y496" s="164"/>
      <c r="Z496" s="164"/>
    </row>
    <row r="497" spans="1:26" ht="13.9">
      <c r="A497" s="164"/>
      <c r="B497" s="190"/>
      <c r="C497" s="191"/>
      <c r="D497" s="192"/>
      <c r="E497" s="192"/>
      <c r="F497" s="191"/>
      <c r="G497" s="191"/>
      <c r="H497" s="191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  <c r="W497" s="164"/>
      <c r="X497" s="164"/>
      <c r="Y497" s="164"/>
      <c r="Z497" s="164"/>
    </row>
    <row r="498" spans="1:26" ht="13.9">
      <c r="A498" s="164"/>
      <c r="B498" s="190"/>
      <c r="C498" s="191"/>
      <c r="D498" s="192"/>
      <c r="E498" s="192"/>
      <c r="F498" s="191"/>
      <c r="G498" s="191"/>
      <c r="H498" s="191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/>
      <c r="Y498" s="164"/>
      <c r="Z498" s="164"/>
    </row>
    <row r="499" spans="1:26" ht="13.9">
      <c r="A499" s="164"/>
      <c r="B499" s="190"/>
      <c r="C499" s="191"/>
      <c r="D499" s="192"/>
      <c r="E499" s="192"/>
      <c r="F499" s="191"/>
      <c r="G499" s="191"/>
      <c r="H499" s="191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4"/>
      <c r="Y499" s="164"/>
      <c r="Z499" s="164"/>
    </row>
    <row r="500" spans="1:26" ht="13.9">
      <c r="A500" s="164"/>
      <c r="B500" s="190"/>
      <c r="C500" s="191"/>
      <c r="D500" s="192"/>
      <c r="E500" s="192"/>
      <c r="F500" s="191"/>
      <c r="G500" s="191"/>
      <c r="H500" s="191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4"/>
      <c r="Y500" s="164"/>
      <c r="Z500" s="164"/>
    </row>
    <row r="501" spans="1:26" ht="13.9">
      <c r="A501" s="164"/>
      <c r="B501" s="190"/>
      <c r="C501" s="191"/>
      <c r="D501" s="192"/>
      <c r="E501" s="192"/>
      <c r="F501" s="191"/>
      <c r="G501" s="191"/>
      <c r="H501" s="191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4"/>
      <c r="Y501" s="164"/>
      <c r="Z501" s="164"/>
    </row>
    <row r="502" spans="1:26" ht="13.9">
      <c r="A502" s="164"/>
      <c r="B502" s="190"/>
      <c r="C502" s="191"/>
      <c r="D502" s="192"/>
      <c r="E502" s="192"/>
      <c r="F502" s="191"/>
      <c r="G502" s="191"/>
      <c r="H502" s="191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4"/>
      <c r="Y502" s="164"/>
      <c r="Z502" s="164"/>
    </row>
    <row r="503" spans="1:26" ht="13.9">
      <c r="A503" s="164"/>
      <c r="B503" s="190"/>
      <c r="C503" s="191"/>
      <c r="D503" s="192"/>
      <c r="E503" s="192"/>
      <c r="F503" s="191"/>
      <c r="G503" s="191"/>
      <c r="H503" s="191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4"/>
      <c r="Y503" s="164"/>
      <c r="Z503" s="164"/>
    </row>
    <row r="504" spans="1:26" ht="13.9">
      <c r="A504" s="164"/>
      <c r="B504" s="190"/>
      <c r="C504" s="191"/>
      <c r="D504" s="192"/>
      <c r="E504" s="192"/>
      <c r="F504" s="191"/>
      <c r="G504" s="191"/>
      <c r="H504" s="191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4"/>
      <c r="Y504" s="164"/>
      <c r="Z504" s="164"/>
    </row>
    <row r="505" spans="1:26" ht="13.9">
      <c r="A505" s="164"/>
      <c r="B505" s="190"/>
      <c r="C505" s="191"/>
      <c r="D505" s="192"/>
      <c r="E505" s="192"/>
      <c r="F505" s="191"/>
      <c r="G505" s="191"/>
      <c r="H505" s="191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4"/>
      <c r="Y505" s="164"/>
      <c r="Z505" s="164"/>
    </row>
    <row r="506" spans="1:26" ht="13.9">
      <c r="A506" s="164"/>
      <c r="B506" s="190"/>
      <c r="C506" s="191"/>
      <c r="D506" s="192"/>
      <c r="E506" s="192"/>
      <c r="F506" s="191"/>
      <c r="G506" s="191"/>
      <c r="H506" s="191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4"/>
      <c r="Y506" s="164"/>
      <c r="Z506" s="164"/>
    </row>
    <row r="507" spans="1:26" ht="13.9">
      <c r="A507" s="164"/>
      <c r="B507" s="190"/>
      <c r="C507" s="191"/>
      <c r="D507" s="192"/>
      <c r="E507" s="192"/>
      <c r="F507" s="191"/>
      <c r="G507" s="191"/>
      <c r="H507" s="191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4"/>
      <c r="Y507" s="164"/>
      <c r="Z507" s="164"/>
    </row>
    <row r="508" spans="1:26" ht="13.9">
      <c r="A508" s="164"/>
      <c r="B508" s="190"/>
      <c r="C508" s="191"/>
      <c r="D508" s="192"/>
      <c r="E508" s="192"/>
      <c r="F508" s="191"/>
      <c r="G508" s="191"/>
      <c r="H508" s="191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  <c r="W508" s="164"/>
      <c r="X508" s="164"/>
      <c r="Y508" s="164"/>
      <c r="Z508" s="164"/>
    </row>
    <row r="509" spans="1:26" ht="13.9">
      <c r="A509" s="164"/>
      <c r="B509" s="190"/>
      <c r="C509" s="191"/>
      <c r="D509" s="192"/>
      <c r="E509" s="192"/>
      <c r="F509" s="191"/>
      <c r="G509" s="191"/>
      <c r="H509" s="191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</row>
    <row r="510" spans="1:26" ht="13.9">
      <c r="A510" s="164"/>
      <c r="B510" s="190"/>
      <c r="C510" s="191"/>
      <c r="D510" s="192"/>
      <c r="E510" s="192"/>
      <c r="F510" s="191"/>
      <c r="G510" s="191"/>
      <c r="H510" s="191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64"/>
      <c r="X510" s="164"/>
      <c r="Y510" s="164"/>
      <c r="Z510" s="164"/>
    </row>
    <row r="511" spans="1:26" ht="13.9">
      <c r="A511" s="164"/>
      <c r="B511" s="190"/>
      <c r="C511" s="191"/>
      <c r="D511" s="192"/>
      <c r="E511" s="192"/>
      <c r="F511" s="191"/>
      <c r="G511" s="191"/>
      <c r="H511" s="191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64"/>
      <c r="X511" s="164"/>
      <c r="Y511" s="164"/>
      <c r="Z511" s="164"/>
    </row>
    <row r="512" spans="1:26" ht="13.9">
      <c r="A512" s="164"/>
      <c r="B512" s="190"/>
      <c r="C512" s="191"/>
      <c r="D512" s="192"/>
      <c r="E512" s="192"/>
      <c r="F512" s="191"/>
      <c r="G512" s="191"/>
      <c r="H512" s="191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64"/>
      <c r="X512" s="164"/>
      <c r="Y512" s="164"/>
      <c r="Z512" s="164"/>
    </row>
    <row r="513" spans="1:26" ht="13.9">
      <c r="A513" s="164"/>
      <c r="B513" s="190"/>
      <c r="C513" s="191"/>
      <c r="D513" s="192"/>
      <c r="E513" s="192"/>
      <c r="F513" s="191"/>
      <c r="G513" s="191"/>
      <c r="H513" s="191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64"/>
      <c r="X513" s="164"/>
      <c r="Y513" s="164"/>
      <c r="Z513" s="164"/>
    </row>
    <row r="514" spans="1:26" ht="13.9">
      <c r="A514" s="164"/>
      <c r="B514" s="190"/>
      <c r="C514" s="191"/>
      <c r="D514" s="192"/>
      <c r="E514" s="192"/>
      <c r="F514" s="191"/>
      <c r="G514" s="191"/>
      <c r="H514" s="191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  <c r="Z514" s="164"/>
    </row>
    <row r="515" spans="1:26" ht="13.9">
      <c r="A515" s="164"/>
      <c r="B515" s="190"/>
      <c r="C515" s="191"/>
      <c r="D515" s="192"/>
      <c r="E515" s="192"/>
      <c r="F515" s="191"/>
      <c r="G515" s="191"/>
      <c r="H515" s="191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  <c r="W515" s="164"/>
      <c r="X515" s="164"/>
      <c r="Y515" s="164"/>
      <c r="Z515" s="164"/>
    </row>
    <row r="516" spans="1:26" ht="13.9">
      <c r="A516" s="164"/>
      <c r="B516" s="190"/>
      <c r="C516" s="191"/>
      <c r="D516" s="192"/>
      <c r="E516" s="192"/>
      <c r="F516" s="191"/>
      <c r="G516" s="191"/>
      <c r="H516" s="191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  <c r="W516" s="164"/>
      <c r="X516" s="164"/>
      <c r="Y516" s="164"/>
      <c r="Z516" s="164"/>
    </row>
    <row r="517" spans="1:26" ht="13.9">
      <c r="A517" s="164"/>
      <c r="B517" s="190"/>
      <c r="C517" s="191"/>
      <c r="D517" s="192"/>
      <c r="E517" s="192"/>
      <c r="F517" s="191"/>
      <c r="G517" s="191"/>
      <c r="H517" s="191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  <c r="Y517" s="164"/>
      <c r="Z517" s="164"/>
    </row>
    <row r="518" spans="1:26" ht="13.9">
      <c r="A518" s="164"/>
      <c r="B518" s="190"/>
      <c r="C518" s="191"/>
      <c r="D518" s="192"/>
      <c r="E518" s="192"/>
      <c r="F518" s="191"/>
      <c r="G518" s="191"/>
      <c r="H518" s="191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  <c r="Y518" s="164"/>
      <c r="Z518" s="164"/>
    </row>
    <row r="519" spans="1:26" ht="13.9">
      <c r="A519" s="164"/>
      <c r="B519" s="190"/>
      <c r="C519" s="191"/>
      <c r="D519" s="192"/>
      <c r="E519" s="192"/>
      <c r="F519" s="191"/>
      <c r="G519" s="191"/>
      <c r="H519" s="191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  <c r="Y519" s="164"/>
      <c r="Z519" s="164"/>
    </row>
    <row r="520" spans="1:26" ht="13.9">
      <c r="A520" s="164"/>
      <c r="B520" s="190"/>
      <c r="C520" s="191"/>
      <c r="D520" s="192"/>
      <c r="E520" s="192"/>
      <c r="F520" s="191"/>
      <c r="G520" s="191"/>
      <c r="H520" s="191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</row>
    <row r="521" spans="1:26" ht="13.9">
      <c r="A521" s="164"/>
      <c r="B521" s="190"/>
      <c r="C521" s="191"/>
      <c r="D521" s="192"/>
      <c r="E521" s="192"/>
      <c r="F521" s="191"/>
      <c r="G521" s="191"/>
      <c r="H521" s="191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</row>
    <row r="522" spans="1:26" ht="13.9">
      <c r="A522" s="164"/>
      <c r="B522" s="190"/>
      <c r="C522" s="191"/>
      <c r="D522" s="192"/>
      <c r="E522" s="192"/>
      <c r="F522" s="191"/>
      <c r="G522" s="191"/>
      <c r="H522" s="191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</row>
    <row r="523" spans="1:26" ht="13.9">
      <c r="A523" s="164"/>
      <c r="B523" s="190"/>
      <c r="C523" s="191"/>
      <c r="D523" s="192"/>
      <c r="E523" s="192"/>
      <c r="F523" s="191"/>
      <c r="G523" s="191"/>
      <c r="H523" s="191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</row>
    <row r="524" spans="1:26" ht="13.9">
      <c r="A524" s="164"/>
      <c r="B524" s="190"/>
      <c r="C524" s="191"/>
      <c r="D524" s="192"/>
      <c r="E524" s="192"/>
      <c r="F524" s="191"/>
      <c r="G524" s="191"/>
      <c r="H524" s="191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</row>
    <row r="525" spans="1:26" ht="13.9">
      <c r="A525" s="164"/>
      <c r="B525" s="190"/>
      <c r="C525" s="191"/>
      <c r="D525" s="192"/>
      <c r="E525" s="192"/>
      <c r="F525" s="191"/>
      <c r="G525" s="191"/>
      <c r="H525" s="191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</row>
    <row r="526" spans="1:26" ht="13.9">
      <c r="A526" s="164"/>
      <c r="B526" s="190"/>
      <c r="C526" s="191"/>
      <c r="D526" s="192"/>
      <c r="E526" s="192"/>
      <c r="F526" s="191"/>
      <c r="G526" s="191"/>
      <c r="H526" s="191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4"/>
      <c r="Z526" s="164"/>
    </row>
    <row r="527" spans="1:26" ht="13.9">
      <c r="A527" s="164"/>
      <c r="B527" s="190"/>
      <c r="C527" s="191"/>
      <c r="D527" s="192"/>
      <c r="E527" s="192"/>
      <c r="F527" s="191"/>
      <c r="G527" s="191"/>
      <c r="H527" s="191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</row>
    <row r="528" spans="1:26" ht="13.9">
      <c r="A528" s="164"/>
      <c r="B528" s="190"/>
      <c r="C528" s="191"/>
      <c r="D528" s="192"/>
      <c r="E528" s="192"/>
      <c r="F528" s="191"/>
      <c r="G528" s="191"/>
      <c r="H528" s="191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</row>
    <row r="529" spans="1:26" ht="13.9">
      <c r="A529" s="164"/>
      <c r="B529" s="190"/>
      <c r="C529" s="191"/>
      <c r="D529" s="192"/>
      <c r="E529" s="192"/>
      <c r="F529" s="191"/>
      <c r="G529" s="191"/>
      <c r="H529" s="191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</row>
    <row r="530" spans="1:26" ht="13.9">
      <c r="A530" s="164"/>
      <c r="B530" s="190"/>
      <c r="C530" s="191"/>
      <c r="D530" s="192"/>
      <c r="E530" s="192"/>
      <c r="F530" s="191"/>
      <c r="G530" s="191"/>
      <c r="H530" s="191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</row>
    <row r="531" spans="1:26" ht="13.9">
      <c r="A531" s="164"/>
      <c r="B531" s="190"/>
      <c r="C531" s="191"/>
      <c r="D531" s="192"/>
      <c r="E531" s="192"/>
      <c r="F531" s="191"/>
      <c r="G531" s="191"/>
      <c r="H531" s="191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</row>
    <row r="532" spans="1:26" ht="13.9">
      <c r="A532" s="164"/>
      <c r="B532" s="190"/>
      <c r="C532" s="191"/>
      <c r="D532" s="192"/>
      <c r="E532" s="192"/>
      <c r="F532" s="191"/>
      <c r="G532" s="191"/>
      <c r="H532" s="191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</row>
    <row r="533" spans="1:26" ht="13.9">
      <c r="A533" s="164"/>
      <c r="B533" s="190"/>
      <c r="C533" s="191"/>
      <c r="D533" s="192"/>
      <c r="E533" s="192"/>
      <c r="F533" s="191"/>
      <c r="G533" s="191"/>
      <c r="H533" s="191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</row>
    <row r="534" spans="1:26" ht="13.9">
      <c r="A534" s="164"/>
      <c r="B534" s="190"/>
      <c r="C534" s="191"/>
      <c r="D534" s="192"/>
      <c r="E534" s="192"/>
      <c r="F534" s="191"/>
      <c r="G534" s="191"/>
      <c r="H534" s="191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</row>
    <row r="535" spans="1:26" ht="13.9">
      <c r="A535" s="164"/>
      <c r="B535" s="190"/>
      <c r="C535" s="191"/>
      <c r="D535" s="192"/>
      <c r="E535" s="192"/>
      <c r="F535" s="191"/>
      <c r="G535" s="191"/>
      <c r="H535" s="191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</row>
    <row r="536" spans="1:26" ht="13.9">
      <c r="A536" s="164"/>
      <c r="B536" s="190"/>
      <c r="C536" s="191"/>
      <c r="D536" s="192"/>
      <c r="E536" s="192"/>
      <c r="F536" s="191"/>
      <c r="G536" s="191"/>
      <c r="H536" s="191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</row>
    <row r="537" spans="1:26" ht="13.9">
      <c r="A537" s="164"/>
      <c r="B537" s="190"/>
      <c r="C537" s="191"/>
      <c r="D537" s="192"/>
      <c r="E537" s="192"/>
      <c r="F537" s="191"/>
      <c r="G537" s="191"/>
      <c r="H537" s="191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</row>
    <row r="538" spans="1:26" ht="13.9">
      <c r="A538" s="164"/>
      <c r="B538" s="190"/>
      <c r="C538" s="191"/>
      <c r="D538" s="192"/>
      <c r="E538" s="192"/>
      <c r="F538" s="191"/>
      <c r="G538" s="191"/>
      <c r="H538" s="191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</row>
    <row r="539" spans="1:26" ht="13.9">
      <c r="A539" s="164"/>
      <c r="B539" s="190"/>
      <c r="C539" s="191"/>
      <c r="D539" s="192"/>
      <c r="E539" s="192"/>
      <c r="F539" s="191"/>
      <c r="G539" s="191"/>
      <c r="H539" s="191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  <c r="W539" s="164"/>
      <c r="X539" s="164"/>
      <c r="Y539" s="164"/>
      <c r="Z539" s="164"/>
    </row>
    <row r="540" spans="1:26" ht="13.9">
      <c r="A540" s="164"/>
      <c r="B540" s="190"/>
      <c r="C540" s="191"/>
      <c r="D540" s="192"/>
      <c r="E540" s="192"/>
      <c r="F540" s="191"/>
      <c r="G540" s="191"/>
      <c r="H540" s="191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</row>
    <row r="541" spans="1:26" ht="13.9">
      <c r="A541" s="164"/>
      <c r="B541" s="190"/>
      <c r="C541" s="191"/>
      <c r="D541" s="192"/>
      <c r="E541" s="192"/>
      <c r="F541" s="191"/>
      <c r="G541" s="191"/>
      <c r="H541" s="191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</row>
    <row r="542" spans="1:26" ht="13.9">
      <c r="A542" s="164"/>
      <c r="B542" s="190"/>
      <c r="C542" s="191"/>
      <c r="D542" s="192"/>
      <c r="E542" s="192"/>
      <c r="F542" s="191"/>
      <c r="G542" s="191"/>
      <c r="H542" s="191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</row>
    <row r="543" spans="1:26" ht="13.9">
      <c r="A543" s="164"/>
      <c r="B543" s="190"/>
      <c r="C543" s="191"/>
      <c r="D543" s="192"/>
      <c r="E543" s="192"/>
      <c r="F543" s="191"/>
      <c r="G543" s="191"/>
      <c r="H543" s="191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</row>
    <row r="544" spans="1:26" ht="13.9">
      <c r="A544" s="164"/>
      <c r="B544" s="190"/>
      <c r="C544" s="191"/>
      <c r="D544" s="192"/>
      <c r="E544" s="192"/>
      <c r="F544" s="191"/>
      <c r="G544" s="191"/>
      <c r="H544" s="191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</row>
    <row r="545" spans="1:26" ht="13.9">
      <c r="A545" s="164"/>
      <c r="B545" s="190"/>
      <c r="C545" s="191"/>
      <c r="D545" s="192"/>
      <c r="E545" s="192"/>
      <c r="F545" s="191"/>
      <c r="G545" s="191"/>
      <c r="H545" s="191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</row>
    <row r="546" spans="1:26" ht="13.9">
      <c r="A546" s="164"/>
      <c r="B546" s="190"/>
      <c r="C546" s="191"/>
      <c r="D546" s="192"/>
      <c r="E546" s="192"/>
      <c r="F546" s="191"/>
      <c r="G546" s="191"/>
      <c r="H546" s="191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</row>
    <row r="547" spans="1:26" ht="13.9">
      <c r="A547" s="164"/>
      <c r="B547" s="190"/>
      <c r="C547" s="191"/>
      <c r="D547" s="192"/>
      <c r="E547" s="192"/>
      <c r="F547" s="191"/>
      <c r="G547" s="191"/>
      <c r="H547" s="191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</row>
    <row r="548" spans="1:26" ht="13.9">
      <c r="A548" s="164"/>
      <c r="B548" s="190"/>
      <c r="C548" s="191"/>
      <c r="D548" s="192"/>
      <c r="E548" s="192"/>
      <c r="F548" s="191"/>
      <c r="G548" s="191"/>
      <c r="H548" s="191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</row>
    <row r="549" spans="1:26" ht="13.9">
      <c r="A549" s="164"/>
      <c r="B549" s="190"/>
      <c r="C549" s="191"/>
      <c r="D549" s="192"/>
      <c r="E549" s="192"/>
      <c r="F549" s="191"/>
      <c r="G549" s="191"/>
      <c r="H549" s="191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</row>
    <row r="550" spans="1:26" ht="13.9">
      <c r="A550" s="164"/>
      <c r="B550" s="190"/>
      <c r="C550" s="191"/>
      <c r="D550" s="192"/>
      <c r="E550" s="192"/>
      <c r="F550" s="191"/>
      <c r="G550" s="191"/>
      <c r="H550" s="191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</row>
    <row r="551" spans="1:26" ht="13.9">
      <c r="A551" s="164"/>
      <c r="B551" s="190"/>
      <c r="C551" s="191"/>
      <c r="D551" s="192"/>
      <c r="E551" s="192"/>
      <c r="F551" s="191"/>
      <c r="G551" s="191"/>
      <c r="H551" s="191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</row>
    <row r="552" spans="1:26" ht="13.9">
      <c r="A552" s="164"/>
      <c r="B552" s="190"/>
      <c r="C552" s="191"/>
      <c r="D552" s="192"/>
      <c r="E552" s="192"/>
      <c r="F552" s="191"/>
      <c r="G552" s="191"/>
      <c r="H552" s="191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  <c r="W552" s="164"/>
      <c r="X552" s="164"/>
      <c r="Y552" s="164"/>
      <c r="Z552" s="164"/>
    </row>
    <row r="553" spans="1:26" ht="13.9">
      <c r="A553" s="164"/>
      <c r="B553" s="190"/>
      <c r="C553" s="191"/>
      <c r="D553" s="192"/>
      <c r="E553" s="192"/>
      <c r="F553" s="191"/>
      <c r="G553" s="191"/>
      <c r="H553" s="191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</row>
    <row r="554" spans="1:26" ht="13.9">
      <c r="A554" s="164"/>
      <c r="B554" s="190"/>
      <c r="C554" s="191"/>
      <c r="D554" s="192"/>
      <c r="E554" s="192"/>
      <c r="F554" s="191"/>
      <c r="G554" s="191"/>
      <c r="H554" s="191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</row>
    <row r="555" spans="1:26" ht="13.9">
      <c r="A555" s="164"/>
      <c r="B555" s="190"/>
      <c r="C555" s="191"/>
      <c r="D555" s="192"/>
      <c r="E555" s="192"/>
      <c r="F555" s="191"/>
      <c r="G555" s="191"/>
      <c r="H555" s="191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</row>
    <row r="556" spans="1:26" ht="13.9">
      <c r="A556" s="164"/>
      <c r="B556" s="190"/>
      <c r="C556" s="191"/>
      <c r="D556" s="192"/>
      <c r="E556" s="192"/>
      <c r="F556" s="191"/>
      <c r="G556" s="191"/>
      <c r="H556" s="191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</row>
    <row r="557" spans="1:26" ht="13.9">
      <c r="A557" s="164"/>
      <c r="B557" s="190"/>
      <c r="C557" s="191"/>
      <c r="D557" s="192"/>
      <c r="E557" s="192"/>
      <c r="F557" s="191"/>
      <c r="G557" s="191"/>
      <c r="H557" s="191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</row>
    <row r="558" spans="1:26" ht="13.9">
      <c r="A558" s="164"/>
      <c r="B558" s="190"/>
      <c r="C558" s="191"/>
      <c r="D558" s="192"/>
      <c r="E558" s="192"/>
      <c r="F558" s="191"/>
      <c r="G558" s="191"/>
      <c r="H558" s="191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</row>
    <row r="559" spans="1:26" ht="13.9">
      <c r="A559" s="164"/>
      <c r="B559" s="190"/>
      <c r="C559" s="191"/>
      <c r="D559" s="192"/>
      <c r="E559" s="192"/>
      <c r="F559" s="191"/>
      <c r="G559" s="191"/>
      <c r="H559" s="191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</row>
    <row r="560" spans="1:26" ht="13.9">
      <c r="A560" s="164"/>
      <c r="B560" s="190"/>
      <c r="C560" s="191"/>
      <c r="D560" s="192"/>
      <c r="E560" s="192"/>
      <c r="F560" s="191"/>
      <c r="G560" s="191"/>
      <c r="H560" s="191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</row>
    <row r="561" spans="1:26" ht="13.9">
      <c r="A561" s="164"/>
      <c r="B561" s="190"/>
      <c r="C561" s="191"/>
      <c r="D561" s="192"/>
      <c r="E561" s="192"/>
      <c r="F561" s="191"/>
      <c r="G561" s="191"/>
      <c r="H561" s="191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</row>
    <row r="562" spans="1:26" ht="13.9">
      <c r="A562" s="164"/>
      <c r="B562" s="190"/>
      <c r="C562" s="191"/>
      <c r="D562" s="192"/>
      <c r="E562" s="192"/>
      <c r="F562" s="191"/>
      <c r="G562" s="191"/>
      <c r="H562" s="191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</row>
    <row r="563" spans="1:26" ht="13.9">
      <c r="A563" s="164"/>
      <c r="B563" s="190"/>
      <c r="C563" s="191"/>
      <c r="D563" s="192"/>
      <c r="E563" s="192"/>
      <c r="F563" s="191"/>
      <c r="G563" s="191"/>
      <c r="H563" s="191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</row>
    <row r="564" spans="1:26" ht="13.9">
      <c r="A564" s="164"/>
      <c r="B564" s="190"/>
      <c r="C564" s="191"/>
      <c r="D564" s="192"/>
      <c r="E564" s="192"/>
      <c r="F564" s="191"/>
      <c r="G564" s="191"/>
      <c r="H564" s="191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</row>
    <row r="565" spans="1:26" ht="13.9">
      <c r="A565" s="164"/>
      <c r="B565" s="190"/>
      <c r="C565" s="191"/>
      <c r="D565" s="192"/>
      <c r="E565" s="192"/>
      <c r="F565" s="191"/>
      <c r="G565" s="191"/>
      <c r="H565" s="191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</row>
    <row r="566" spans="1:26" ht="13.9">
      <c r="A566" s="164"/>
      <c r="B566" s="190"/>
      <c r="C566" s="191"/>
      <c r="D566" s="192"/>
      <c r="E566" s="192"/>
      <c r="F566" s="191"/>
      <c r="G566" s="191"/>
      <c r="H566" s="191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</row>
    <row r="567" spans="1:26" ht="13.9">
      <c r="A567" s="164"/>
      <c r="B567" s="190"/>
      <c r="C567" s="191"/>
      <c r="D567" s="192"/>
      <c r="E567" s="192"/>
      <c r="F567" s="191"/>
      <c r="G567" s="191"/>
      <c r="H567" s="191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</row>
    <row r="568" spans="1:26" ht="13.9">
      <c r="A568" s="164"/>
      <c r="B568" s="190"/>
      <c r="C568" s="191"/>
      <c r="D568" s="192"/>
      <c r="E568" s="192"/>
      <c r="F568" s="191"/>
      <c r="G568" s="191"/>
      <c r="H568" s="191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</row>
    <row r="569" spans="1:26" ht="13.9">
      <c r="A569" s="164"/>
      <c r="B569" s="190"/>
      <c r="C569" s="191"/>
      <c r="D569" s="192"/>
      <c r="E569" s="192"/>
      <c r="F569" s="191"/>
      <c r="G569" s="191"/>
      <c r="H569" s="191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</row>
    <row r="570" spans="1:26" ht="13.9">
      <c r="A570" s="164"/>
      <c r="B570" s="190"/>
      <c r="C570" s="191"/>
      <c r="D570" s="192"/>
      <c r="E570" s="192"/>
      <c r="F570" s="191"/>
      <c r="G570" s="191"/>
      <c r="H570" s="191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</row>
    <row r="571" spans="1:26" ht="13.9">
      <c r="A571" s="164"/>
      <c r="B571" s="190"/>
      <c r="C571" s="191"/>
      <c r="D571" s="192"/>
      <c r="E571" s="192"/>
      <c r="F571" s="191"/>
      <c r="G571" s="191"/>
      <c r="H571" s="191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</row>
    <row r="572" spans="1:26" ht="13.9">
      <c r="A572" s="164"/>
      <c r="B572" s="190"/>
      <c r="C572" s="191"/>
      <c r="D572" s="192"/>
      <c r="E572" s="192"/>
      <c r="F572" s="191"/>
      <c r="G572" s="191"/>
      <c r="H572" s="191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</row>
    <row r="573" spans="1:26" ht="13.9">
      <c r="A573" s="164"/>
      <c r="B573" s="190"/>
      <c r="C573" s="191"/>
      <c r="D573" s="192"/>
      <c r="E573" s="192"/>
      <c r="F573" s="191"/>
      <c r="G573" s="191"/>
      <c r="H573" s="191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</row>
    <row r="574" spans="1:26" ht="13.9">
      <c r="A574" s="164"/>
      <c r="B574" s="190"/>
      <c r="C574" s="191"/>
      <c r="D574" s="192"/>
      <c r="E574" s="192"/>
      <c r="F574" s="191"/>
      <c r="G574" s="191"/>
      <c r="H574" s="191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</row>
    <row r="575" spans="1:26" ht="13.9">
      <c r="A575" s="164"/>
      <c r="B575" s="190"/>
      <c r="C575" s="191"/>
      <c r="D575" s="192"/>
      <c r="E575" s="192"/>
      <c r="F575" s="191"/>
      <c r="G575" s="191"/>
      <c r="H575" s="191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</row>
    <row r="576" spans="1:26" ht="13.9">
      <c r="A576" s="164"/>
      <c r="B576" s="190"/>
      <c r="C576" s="191"/>
      <c r="D576" s="192"/>
      <c r="E576" s="192"/>
      <c r="F576" s="191"/>
      <c r="G576" s="191"/>
      <c r="H576" s="191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</row>
    <row r="577" spans="1:26" ht="13.9">
      <c r="A577" s="164"/>
      <c r="B577" s="190"/>
      <c r="C577" s="191"/>
      <c r="D577" s="192"/>
      <c r="E577" s="192"/>
      <c r="F577" s="191"/>
      <c r="G577" s="191"/>
      <c r="H577" s="191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</row>
    <row r="578" spans="1:26" ht="13.9">
      <c r="A578" s="164"/>
      <c r="B578" s="190"/>
      <c r="C578" s="191"/>
      <c r="D578" s="192"/>
      <c r="E578" s="192"/>
      <c r="F578" s="191"/>
      <c r="G578" s="191"/>
      <c r="H578" s="191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  <c r="S578" s="164"/>
      <c r="T578" s="164"/>
      <c r="U578" s="164"/>
      <c r="V578" s="164"/>
      <c r="W578" s="164"/>
      <c r="X578" s="164"/>
      <c r="Y578" s="164"/>
      <c r="Z578" s="164"/>
    </row>
    <row r="579" spans="1:26" ht="13.9">
      <c r="A579" s="164"/>
      <c r="B579" s="190"/>
      <c r="C579" s="191"/>
      <c r="D579" s="192"/>
      <c r="E579" s="192"/>
      <c r="F579" s="191"/>
      <c r="G579" s="191"/>
      <c r="H579" s="191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</row>
    <row r="580" spans="1:26" ht="13.9">
      <c r="A580" s="164"/>
      <c r="B580" s="190"/>
      <c r="C580" s="191"/>
      <c r="D580" s="192"/>
      <c r="E580" s="192"/>
      <c r="F580" s="191"/>
      <c r="G580" s="191"/>
      <c r="H580" s="191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</row>
    <row r="581" spans="1:26" ht="13.9">
      <c r="A581" s="164"/>
      <c r="B581" s="190"/>
      <c r="C581" s="191"/>
      <c r="D581" s="192"/>
      <c r="E581" s="192"/>
      <c r="F581" s="191"/>
      <c r="G581" s="191"/>
      <c r="H581" s="191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</row>
    <row r="582" spans="1:26" ht="13.9">
      <c r="A582" s="164"/>
      <c r="B582" s="190"/>
      <c r="C582" s="191"/>
      <c r="D582" s="192"/>
      <c r="E582" s="192"/>
      <c r="F582" s="191"/>
      <c r="G582" s="191"/>
      <c r="H582" s="191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</row>
    <row r="583" spans="1:26" ht="13.9">
      <c r="A583" s="164"/>
      <c r="B583" s="190"/>
      <c r="C583" s="191"/>
      <c r="D583" s="192"/>
      <c r="E583" s="192"/>
      <c r="F583" s="191"/>
      <c r="G583" s="191"/>
      <c r="H583" s="191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</row>
    <row r="584" spans="1:26" ht="13.9">
      <c r="A584" s="164"/>
      <c r="B584" s="190"/>
      <c r="C584" s="191"/>
      <c r="D584" s="192"/>
      <c r="E584" s="192"/>
      <c r="F584" s="191"/>
      <c r="G584" s="191"/>
      <c r="H584" s="191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</row>
    <row r="585" spans="1:26" ht="13.9">
      <c r="A585" s="164"/>
      <c r="B585" s="190"/>
      <c r="C585" s="191"/>
      <c r="D585" s="192"/>
      <c r="E585" s="192"/>
      <c r="F585" s="191"/>
      <c r="G585" s="191"/>
      <c r="H585" s="191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</row>
    <row r="586" spans="1:26" ht="13.9">
      <c r="A586" s="164"/>
      <c r="B586" s="190"/>
      <c r="C586" s="191"/>
      <c r="D586" s="192"/>
      <c r="E586" s="192"/>
      <c r="F586" s="191"/>
      <c r="G586" s="191"/>
      <c r="H586" s="191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</row>
    <row r="587" spans="1:26" ht="13.9">
      <c r="A587" s="164"/>
      <c r="B587" s="190"/>
      <c r="C587" s="191"/>
      <c r="D587" s="192"/>
      <c r="E587" s="192"/>
      <c r="F587" s="191"/>
      <c r="G587" s="191"/>
      <c r="H587" s="191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</row>
    <row r="588" spans="1:26" ht="13.9">
      <c r="A588" s="164"/>
      <c r="B588" s="190"/>
      <c r="C588" s="191"/>
      <c r="D588" s="192"/>
      <c r="E588" s="192"/>
      <c r="F588" s="191"/>
      <c r="G588" s="191"/>
      <c r="H588" s="191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</row>
    <row r="589" spans="1:26" ht="13.9">
      <c r="A589" s="164"/>
      <c r="B589" s="190"/>
      <c r="C589" s="191"/>
      <c r="D589" s="192"/>
      <c r="E589" s="192"/>
      <c r="F589" s="191"/>
      <c r="G589" s="191"/>
      <c r="H589" s="191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</row>
    <row r="590" spans="1:26" ht="13.9">
      <c r="A590" s="164"/>
      <c r="B590" s="190"/>
      <c r="C590" s="191"/>
      <c r="D590" s="192"/>
      <c r="E590" s="192"/>
      <c r="F590" s="191"/>
      <c r="G590" s="191"/>
      <c r="H590" s="191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</row>
    <row r="591" spans="1:26" ht="13.9">
      <c r="A591" s="164"/>
      <c r="B591" s="190"/>
      <c r="C591" s="191"/>
      <c r="D591" s="192"/>
      <c r="E591" s="192"/>
      <c r="F591" s="191"/>
      <c r="G591" s="191"/>
      <c r="H591" s="191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  <c r="S591" s="164"/>
      <c r="T591" s="164"/>
      <c r="U591" s="164"/>
      <c r="V591" s="164"/>
      <c r="W591" s="164"/>
      <c r="X591" s="164"/>
      <c r="Y591" s="164"/>
      <c r="Z591" s="164"/>
    </row>
    <row r="592" spans="1:26" ht="13.9">
      <c r="A592" s="164"/>
      <c r="B592" s="190"/>
      <c r="C592" s="191"/>
      <c r="D592" s="192"/>
      <c r="E592" s="192"/>
      <c r="F592" s="191"/>
      <c r="G592" s="191"/>
      <c r="H592" s="191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</row>
    <row r="593" spans="1:26" ht="13.9">
      <c r="A593" s="164"/>
      <c r="B593" s="190"/>
      <c r="C593" s="191"/>
      <c r="D593" s="192"/>
      <c r="E593" s="192"/>
      <c r="F593" s="191"/>
      <c r="G593" s="191"/>
      <c r="H593" s="191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</row>
    <row r="594" spans="1:26" ht="13.9">
      <c r="A594" s="164"/>
      <c r="B594" s="190"/>
      <c r="C594" s="191"/>
      <c r="D594" s="192"/>
      <c r="E594" s="192"/>
      <c r="F594" s="191"/>
      <c r="G594" s="191"/>
      <c r="H594" s="191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</row>
    <row r="595" spans="1:26" ht="13.9">
      <c r="A595" s="164"/>
      <c r="B595" s="190"/>
      <c r="C595" s="191"/>
      <c r="D595" s="192"/>
      <c r="E595" s="192"/>
      <c r="F595" s="191"/>
      <c r="G595" s="191"/>
      <c r="H595" s="191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</row>
    <row r="596" spans="1:26" ht="13.9">
      <c r="A596" s="164"/>
      <c r="B596" s="190"/>
      <c r="C596" s="191"/>
      <c r="D596" s="192"/>
      <c r="E596" s="192"/>
      <c r="F596" s="191"/>
      <c r="G596" s="191"/>
      <c r="H596" s="191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</row>
    <row r="597" spans="1:26" ht="13.9">
      <c r="A597" s="164"/>
      <c r="B597" s="190"/>
      <c r="C597" s="191"/>
      <c r="D597" s="192"/>
      <c r="E597" s="192"/>
      <c r="F597" s="191"/>
      <c r="G597" s="191"/>
      <c r="H597" s="191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</row>
    <row r="598" spans="1:26" ht="13.9">
      <c r="A598" s="164"/>
      <c r="B598" s="190"/>
      <c r="C598" s="191"/>
      <c r="D598" s="192"/>
      <c r="E598" s="192"/>
      <c r="F598" s="191"/>
      <c r="G598" s="191"/>
      <c r="H598" s="191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</row>
    <row r="599" spans="1:26" ht="13.9">
      <c r="A599" s="164"/>
      <c r="B599" s="190"/>
      <c r="C599" s="191"/>
      <c r="D599" s="192"/>
      <c r="E599" s="192"/>
      <c r="F599" s="191"/>
      <c r="G599" s="191"/>
      <c r="H599" s="191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</row>
    <row r="600" spans="1:26" ht="13.9">
      <c r="A600" s="164"/>
      <c r="B600" s="190"/>
      <c r="C600" s="191"/>
      <c r="D600" s="192"/>
      <c r="E600" s="192"/>
      <c r="F600" s="191"/>
      <c r="G600" s="191"/>
      <c r="H600" s="191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</row>
    <row r="601" spans="1:26" ht="13.9">
      <c r="A601" s="164"/>
      <c r="B601" s="190"/>
      <c r="C601" s="191"/>
      <c r="D601" s="192"/>
      <c r="E601" s="192"/>
      <c r="F601" s="191"/>
      <c r="G601" s="191"/>
      <c r="H601" s="191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</row>
    <row r="602" spans="1:26" ht="13.9">
      <c r="A602" s="164"/>
      <c r="B602" s="190"/>
      <c r="C602" s="191"/>
      <c r="D602" s="192"/>
      <c r="E602" s="192"/>
      <c r="F602" s="191"/>
      <c r="G602" s="191"/>
      <c r="H602" s="191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</row>
    <row r="603" spans="1:26" ht="13.9">
      <c r="A603" s="164"/>
      <c r="B603" s="190"/>
      <c r="C603" s="191"/>
      <c r="D603" s="192"/>
      <c r="E603" s="192"/>
      <c r="F603" s="191"/>
      <c r="G603" s="191"/>
      <c r="H603" s="191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</row>
    <row r="604" spans="1:26" ht="13.9">
      <c r="A604" s="164"/>
      <c r="B604" s="190"/>
      <c r="C604" s="191"/>
      <c r="D604" s="192"/>
      <c r="E604" s="192"/>
      <c r="F604" s="191"/>
      <c r="G604" s="191"/>
      <c r="H604" s="191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</row>
    <row r="605" spans="1:26" ht="13.9">
      <c r="A605" s="164"/>
      <c r="B605" s="190"/>
      <c r="C605" s="191"/>
      <c r="D605" s="192"/>
      <c r="E605" s="192"/>
      <c r="F605" s="191"/>
      <c r="G605" s="191"/>
      <c r="H605" s="191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</row>
    <row r="606" spans="1:26" ht="13.9">
      <c r="A606" s="164"/>
      <c r="B606" s="190"/>
      <c r="C606" s="191"/>
      <c r="D606" s="192"/>
      <c r="E606" s="192"/>
      <c r="F606" s="191"/>
      <c r="G606" s="191"/>
      <c r="H606" s="191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</row>
    <row r="607" spans="1:26" ht="13.9">
      <c r="A607" s="164"/>
      <c r="B607" s="190"/>
      <c r="C607" s="191"/>
      <c r="D607" s="192"/>
      <c r="E607" s="192"/>
      <c r="F607" s="191"/>
      <c r="G607" s="191"/>
      <c r="H607" s="191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</row>
    <row r="608" spans="1:26" ht="13.9">
      <c r="A608" s="164"/>
      <c r="B608" s="190"/>
      <c r="C608" s="191"/>
      <c r="D608" s="192"/>
      <c r="E608" s="192"/>
      <c r="F608" s="191"/>
      <c r="G608" s="191"/>
      <c r="H608" s="191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</row>
    <row r="609" spans="1:26" ht="13.9">
      <c r="A609" s="164"/>
      <c r="B609" s="190"/>
      <c r="C609" s="191"/>
      <c r="D609" s="192"/>
      <c r="E609" s="192"/>
      <c r="F609" s="191"/>
      <c r="G609" s="191"/>
      <c r="H609" s="191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</row>
    <row r="610" spans="1:26" ht="13.9">
      <c r="A610" s="164"/>
      <c r="B610" s="190"/>
      <c r="C610" s="191"/>
      <c r="D610" s="192"/>
      <c r="E610" s="192"/>
      <c r="F610" s="191"/>
      <c r="G610" s="191"/>
      <c r="H610" s="191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</row>
    <row r="611" spans="1:26" ht="13.9">
      <c r="A611" s="164"/>
      <c r="B611" s="190"/>
      <c r="C611" s="191"/>
      <c r="D611" s="192"/>
      <c r="E611" s="192"/>
      <c r="F611" s="191"/>
      <c r="G611" s="191"/>
      <c r="H611" s="191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</row>
    <row r="612" spans="1:26" ht="13.9">
      <c r="A612" s="164"/>
      <c r="B612" s="190"/>
      <c r="C612" s="191"/>
      <c r="D612" s="192"/>
      <c r="E612" s="192"/>
      <c r="F612" s="191"/>
      <c r="G612" s="191"/>
      <c r="H612" s="191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</row>
    <row r="613" spans="1:26" ht="13.9">
      <c r="A613" s="164"/>
      <c r="B613" s="190"/>
      <c r="C613" s="191"/>
      <c r="D613" s="192"/>
      <c r="E613" s="192"/>
      <c r="F613" s="191"/>
      <c r="G613" s="191"/>
      <c r="H613" s="191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</row>
    <row r="614" spans="1:26" ht="13.9">
      <c r="A614" s="164"/>
      <c r="B614" s="190"/>
      <c r="C614" s="191"/>
      <c r="D614" s="192"/>
      <c r="E614" s="192"/>
      <c r="F614" s="191"/>
      <c r="G614" s="191"/>
      <c r="H614" s="191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</row>
    <row r="615" spans="1:26" ht="13.9">
      <c r="A615" s="164"/>
      <c r="B615" s="190"/>
      <c r="C615" s="191"/>
      <c r="D615" s="192"/>
      <c r="E615" s="192"/>
      <c r="F615" s="191"/>
      <c r="G615" s="191"/>
      <c r="H615" s="191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</row>
    <row r="616" spans="1:26" ht="13.9">
      <c r="A616" s="164"/>
      <c r="B616" s="190"/>
      <c r="C616" s="191"/>
      <c r="D616" s="192"/>
      <c r="E616" s="192"/>
      <c r="F616" s="191"/>
      <c r="G616" s="191"/>
      <c r="H616" s="191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</row>
    <row r="617" spans="1:26" ht="13.9">
      <c r="A617" s="164"/>
      <c r="B617" s="190"/>
      <c r="C617" s="191"/>
      <c r="D617" s="192"/>
      <c r="E617" s="192"/>
      <c r="F617" s="191"/>
      <c r="G617" s="191"/>
      <c r="H617" s="191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</row>
    <row r="618" spans="1:26" ht="13.9">
      <c r="A618" s="164"/>
      <c r="B618" s="190"/>
      <c r="C618" s="191"/>
      <c r="D618" s="192"/>
      <c r="E618" s="192"/>
      <c r="F618" s="191"/>
      <c r="G618" s="191"/>
      <c r="H618" s="191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</row>
    <row r="619" spans="1:26" ht="13.9">
      <c r="A619" s="164"/>
      <c r="B619" s="190"/>
      <c r="C619" s="191"/>
      <c r="D619" s="192"/>
      <c r="E619" s="192"/>
      <c r="F619" s="191"/>
      <c r="G619" s="191"/>
      <c r="H619" s="191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</row>
    <row r="620" spans="1:26" ht="13.9">
      <c r="A620" s="164"/>
      <c r="B620" s="190"/>
      <c r="C620" s="191"/>
      <c r="D620" s="192"/>
      <c r="E620" s="192"/>
      <c r="F620" s="191"/>
      <c r="G620" s="191"/>
      <c r="H620" s="191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</row>
    <row r="621" spans="1:26" ht="13.9">
      <c r="A621" s="164"/>
      <c r="B621" s="190"/>
      <c r="C621" s="191"/>
      <c r="D621" s="192"/>
      <c r="E621" s="192"/>
      <c r="F621" s="191"/>
      <c r="G621" s="191"/>
      <c r="H621" s="191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</row>
    <row r="622" spans="1:26" ht="13.9">
      <c r="A622" s="164"/>
      <c r="B622" s="190"/>
      <c r="C622" s="191"/>
      <c r="D622" s="192"/>
      <c r="E622" s="192"/>
      <c r="F622" s="191"/>
      <c r="G622" s="191"/>
      <c r="H622" s="191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</row>
    <row r="623" spans="1:26" ht="13.9">
      <c r="A623" s="164"/>
      <c r="B623" s="190"/>
      <c r="C623" s="191"/>
      <c r="D623" s="192"/>
      <c r="E623" s="192"/>
      <c r="F623" s="191"/>
      <c r="G623" s="191"/>
      <c r="H623" s="191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</row>
    <row r="624" spans="1:26" ht="13.9">
      <c r="A624" s="164"/>
      <c r="B624" s="190"/>
      <c r="C624" s="191"/>
      <c r="D624" s="192"/>
      <c r="E624" s="192"/>
      <c r="F624" s="191"/>
      <c r="G624" s="191"/>
      <c r="H624" s="191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</row>
    <row r="625" spans="1:26" ht="13.9">
      <c r="A625" s="164"/>
      <c r="B625" s="190"/>
      <c r="C625" s="191"/>
      <c r="D625" s="192"/>
      <c r="E625" s="192"/>
      <c r="F625" s="191"/>
      <c r="G625" s="191"/>
      <c r="H625" s="191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</row>
    <row r="626" spans="1:26" ht="13.9">
      <c r="A626" s="164"/>
      <c r="B626" s="190"/>
      <c r="C626" s="191"/>
      <c r="D626" s="192"/>
      <c r="E626" s="192"/>
      <c r="F626" s="191"/>
      <c r="G626" s="191"/>
      <c r="H626" s="191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</row>
    <row r="627" spans="1:26" ht="13.9">
      <c r="A627" s="164"/>
      <c r="B627" s="190"/>
      <c r="C627" s="191"/>
      <c r="D627" s="192"/>
      <c r="E627" s="192"/>
      <c r="F627" s="191"/>
      <c r="G627" s="191"/>
      <c r="H627" s="191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</row>
    <row r="628" spans="1:26" ht="13.9">
      <c r="A628" s="164"/>
      <c r="B628" s="190"/>
      <c r="C628" s="191"/>
      <c r="D628" s="192"/>
      <c r="E628" s="192"/>
      <c r="F628" s="191"/>
      <c r="G628" s="191"/>
      <c r="H628" s="191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</row>
    <row r="629" spans="1:26" ht="13.9">
      <c r="A629" s="164"/>
      <c r="B629" s="190"/>
      <c r="C629" s="191"/>
      <c r="D629" s="192"/>
      <c r="E629" s="192"/>
      <c r="F629" s="191"/>
      <c r="G629" s="191"/>
      <c r="H629" s="191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</row>
    <row r="630" spans="1:26" ht="13.9">
      <c r="A630" s="164"/>
      <c r="B630" s="190"/>
      <c r="C630" s="191"/>
      <c r="D630" s="192"/>
      <c r="E630" s="192"/>
      <c r="F630" s="191"/>
      <c r="G630" s="191"/>
      <c r="H630" s="191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</row>
    <row r="631" spans="1:26" ht="13.9">
      <c r="A631" s="164"/>
      <c r="B631" s="190"/>
      <c r="C631" s="191"/>
      <c r="D631" s="192"/>
      <c r="E631" s="192"/>
      <c r="F631" s="191"/>
      <c r="G631" s="191"/>
      <c r="H631" s="191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</row>
    <row r="632" spans="1:26" ht="13.9">
      <c r="A632" s="164"/>
      <c r="B632" s="190"/>
      <c r="C632" s="191"/>
      <c r="D632" s="192"/>
      <c r="E632" s="192"/>
      <c r="F632" s="191"/>
      <c r="G632" s="191"/>
      <c r="H632" s="191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</row>
    <row r="633" spans="1:26" ht="13.9">
      <c r="A633" s="164"/>
      <c r="B633" s="190"/>
      <c r="C633" s="191"/>
      <c r="D633" s="192"/>
      <c r="E633" s="192"/>
      <c r="F633" s="191"/>
      <c r="G633" s="191"/>
      <c r="H633" s="191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</row>
    <row r="634" spans="1:26" ht="13.9">
      <c r="A634" s="164"/>
      <c r="B634" s="190"/>
      <c r="C634" s="191"/>
      <c r="D634" s="192"/>
      <c r="E634" s="192"/>
      <c r="F634" s="191"/>
      <c r="G634" s="191"/>
      <c r="H634" s="191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</row>
    <row r="635" spans="1:26" ht="13.9">
      <c r="A635" s="164"/>
      <c r="B635" s="190"/>
      <c r="C635" s="191"/>
      <c r="D635" s="192"/>
      <c r="E635" s="192"/>
      <c r="F635" s="191"/>
      <c r="G635" s="191"/>
      <c r="H635" s="191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</row>
    <row r="636" spans="1:26" ht="13.9">
      <c r="A636" s="164"/>
      <c r="B636" s="190"/>
      <c r="C636" s="191"/>
      <c r="D636" s="192"/>
      <c r="E636" s="192"/>
      <c r="F636" s="191"/>
      <c r="G636" s="191"/>
      <c r="H636" s="191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</row>
    <row r="637" spans="1:26" ht="13.9">
      <c r="A637" s="164"/>
      <c r="B637" s="190"/>
      <c r="C637" s="191"/>
      <c r="D637" s="192"/>
      <c r="E637" s="192"/>
      <c r="F637" s="191"/>
      <c r="G637" s="191"/>
      <c r="H637" s="191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</row>
    <row r="638" spans="1:26" ht="13.9">
      <c r="A638" s="164"/>
      <c r="B638" s="190"/>
      <c r="C638" s="191"/>
      <c r="D638" s="192"/>
      <c r="E638" s="192"/>
      <c r="F638" s="191"/>
      <c r="G638" s="191"/>
      <c r="H638" s="191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</row>
    <row r="639" spans="1:26" ht="13.9">
      <c r="A639" s="164"/>
      <c r="B639" s="190"/>
      <c r="C639" s="191"/>
      <c r="D639" s="192"/>
      <c r="E639" s="192"/>
      <c r="F639" s="191"/>
      <c r="G639" s="191"/>
      <c r="H639" s="191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</row>
    <row r="640" spans="1:26" ht="13.9">
      <c r="A640" s="164"/>
      <c r="B640" s="190"/>
      <c r="C640" s="191"/>
      <c r="D640" s="192"/>
      <c r="E640" s="192"/>
      <c r="F640" s="191"/>
      <c r="G640" s="191"/>
      <c r="H640" s="191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</row>
    <row r="641" spans="1:26" ht="13.9">
      <c r="A641" s="164"/>
      <c r="B641" s="190"/>
      <c r="C641" s="191"/>
      <c r="D641" s="192"/>
      <c r="E641" s="192"/>
      <c r="F641" s="191"/>
      <c r="G641" s="191"/>
      <c r="H641" s="191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</row>
    <row r="642" spans="1:26" ht="13.9">
      <c r="A642" s="164"/>
      <c r="B642" s="190"/>
      <c r="C642" s="191"/>
      <c r="D642" s="192"/>
      <c r="E642" s="192"/>
      <c r="F642" s="191"/>
      <c r="G642" s="191"/>
      <c r="H642" s="191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</row>
    <row r="643" spans="1:26" ht="13.9">
      <c r="A643" s="164"/>
      <c r="B643" s="190"/>
      <c r="C643" s="191"/>
      <c r="D643" s="192"/>
      <c r="E643" s="192"/>
      <c r="F643" s="191"/>
      <c r="G643" s="191"/>
      <c r="H643" s="191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</row>
    <row r="644" spans="1:26" ht="13.9">
      <c r="A644" s="164"/>
      <c r="B644" s="190"/>
      <c r="C644" s="191"/>
      <c r="D644" s="192"/>
      <c r="E644" s="192"/>
      <c r="F644" s="191"/>
      <c r="G644" s="191"/>
      <c r="H644" s="191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</row>
    <row r="645" spans="1:26" ht="13.9">
      <c r="A645" s="164"/>
      <c r="B645" s="190"/>
      <c r="C645" s="191"/>
      <c r="D645" s="192"/>
      <c r="E645" s="192"/>
      <c r="F645" s="191"/>
      <c r="G645" s="191"/>
      <c r="H645" s="191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</row>
    <row r="646" spans="1:26" ht="13.9">
      <c r="A646" s="164"/>
      <c r="B646" s="190"/>
      <c r="C646" s="191"/>
      <c r="D646" s="192"/>
      <c r="E646" s="192"/>
      <c r="F646" s="191"/>
      <c r="G646" s="191"/>
      <c r="H646" s="191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</row>
    <row r="647" spans="1:26" ht="13.9">
      <c r="A647" s="164"/>
      <c r="B647" s="190"/>
      <c r="C647" s="191"/>
      <c r="D647" s="192"/>
      <c r="E647" s="192"/>
      <c r="F647" s="191"/>
      <c r="G647" s="191"/>
      <c r="H647" s="191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</row>
    <row r="648" spans="1:26" ht="13.9">
      <c r="A648" s="164"/>
      <c r="B648" s="190"/>
      <c r="C648" s="191"/>
      <c r="D648" s="192"/>
      <c r="E648" s="192"/>
      <c r="F648" s="191"/>
      <c r="G648" s="191"/>
      <c r="H648" s="191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</row>
    <row r="649" spans="1:26" ht="13.9">
      <c r="A649" s="164"/>
      <c r="B649" s="190"/>
      <c r="C649" s="191"/>
      <c r="D649" s="192"/>
      <c r="E649" s="192"/>
      <c r="F649" s="191"/>
      <c r="G649" s="191"/>
      <c r="H649" s="191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</row>
    <row r="650" spans="1:26" ht="13.9">
      <c r="A650" s="164"/>
      <c r="B650" s="190"/>
      <c r="C650" s="191"/>
      <c r="D650" s="192"/>
      <c r="E650" s="192"/>
      <c r="F650" s="191"/>
      <c r="G650" s="191"/>
      <c r="H650" s="191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</row>
    <row r="651" spans="1:26" ht="13.9">
      <c r="A651" s="164"/>
      <c r="B651" s="190"/>
      <c r="C651" s="191"/>
      <c r="D651" s="192"/>
      <c r="E651" s="192"/>
      <c r="F651" s="191"/>
      <c r="G651" s="191"/>
      <c r="H651" s="191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</row>
    <row r="652" spans="1:26" ht="13.9">
      <c r="A652" s="164"/>
      <c r="B652" s="190"/>
      <c r="C652" s="191"/>
      <c r="D652" s="192"/>
      <c r="E652" s="192"/>
      <c r="F652" s="191"/>
      <c r="G652" s="191"/>
      <c r="H652" s="191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</row>
    <row r="653" spans="1:26" ht="13.9">
      <c r="A653" s="164"/>
      <c r="B653" s="190"/>
      <c r="C653" s="191"/>
      <c r="D653" s="192"/>
      <c r="E653" s="192"/>
      <c r="F653" s="191"/>
      <c r="G653" s="191"/>
      <c r="H653" s="191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</row>
    <row r="654" spans="1:26" ht="13.9">
      <c r="A654" s="164"/>
      <c r="B654" s="190"/>
      <c r="C654" s="191"/>
      <c r="D654" s="192"/>
      <c r="E654" s="192"/>
      <c r="F654" s="191"/>
      <c r="G654" s="191"/>
      <c r="H654" s="191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</row>
    <row r="655" spans="1:26" ht="13.9">
      <c r="A655" s="164"/>
      <c r="B655" s="190"/>
      <c r="C655" s="191"/>
      <c r="D655" s="192"/>
      <c r="E655" s="192"/>
      <c r="F655" s="191"/>
      <c r="G655" s="191"/>
      <c r="H655" s="191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</row>
    <row r="656" spans="1:26" ht="13.9">
      <c r="A656" s="164"/>
      <c r="B656" s="190"/>
      <c r="C656" s="191"/>
      <c r="D656" s="192"/>
      <c r="E656" s="192"/>
      <c r="F656" s="191"/>
      <c r="G656" s="191"/>
      <c r="H656" s="191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</row>
    <row r="657" spans="1:26" ht="13.9">
      <c r="A657" s="164"/>
      <c r="B657" s="190"/>
      <c r="C657" s="191"/>
      <c r="D657" s="192"/>
      <c r="E657" s="192"/>
      <c r="F657" s="191"/>
      <c r="G657" s="191"/>
      <c r="H657" s="191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</row>
    <row r="658" spans="1:26" ht="13.9">
      <c r="A658" s="164"/>
      <c r="B658" s="190"/>
      <c r="C658" s="191"/>
      <c r="D658" s="192"/>
      <c r="E658" s="192"/>
      <c r="F658" s="191"/>
      <c r="G658" s="191"/>
      <c r="H658" s="191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</row>
    <row r="659" spans="1:26" ht="13.9">
      <c r="A659" s="164"/>
      <c r="B659" s="190"/>
      <c r="C659" s="191"/>
      <c r="D659" s="192"/>
      <c r="E659" s="192"/>
      <c r="F659" s="191"/>
      <c r="G659" s="191"/>
      <c r="H659" s="191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</row>
    <row r="660" spans="1:26" ht="13.9">
      <c r="A660" s="164"/>
      <c r="B660" s="190"/>
      <c r="C660" s="191"/>
      <c r="D660" s="192"/>
      <c r="E660" s="192"/>
      <c r="F660" s="191"/>
      <c r="G660" s="191"/>
      <c r="H660" s="191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</row>
    <row r="661" spans="1:26" ht="13.9">
      <c r="A661" s="164"/>
      <c r="B661" s="190"/>
      <c r="C661" s="191"/>
      <c r="D661" s="192"/>
      <c r="E661" s="192"/>
      <c r="F661" s="191"/>
      <c r="G661" s="191"/>
      <c r="H661" s="191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</row>
    <row r="662" spans="1:26" ht="13.9">
      <c r="A662" s="164"/>
      <c r="B662" s="190"/>
      <c r="C662" s="191"/>
      <c r="D662" s="192"/>
      <c r="E662" s="192"/>
      <c r="F662" s="191"/>
      <c r="G662" s="191"/>
      <c r="H662" s="191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</row>
    <row r="663" spans="1:26" ht="13.9">
      <c r="A663" s="164"/>
      <c r="B663" s="190"/>
      <c r="C663" s="191"/>
      <c r="D663" s="192"/>
      <c r="E663" s="192"/>
      <c r="F663" s="191"/>
      <c r="G663" s="191"/>
      <c r="H663" s="191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</row>
    <row r="664" spans="1:26" ht="13.9">
      <c r="A664" s="164"/>
      <c r="B664" s="190"/>
      <c r="C664" s="191"/>
      <c r="D664" s="192"/>
      <c r="E664" s="192"/>
      <c r="F664" s="191"/>
      <c r="G664" s="191"/>
      <c r="H664" s="191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</row>
    <row r="665" spans="1:26" ht="13.9">
      <c r="A665" s="164"/>
      <c r="B665" s="190"/>
      <c r="C665" s="191"/>
      <c r="D665" s="192"/>
      <c r="E665" s="192"/>
      <c r="F665" s="191"/>
      <c r="G665" s="191"/>
      <c r="H665" s="191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</row>
    <row r="666" spans="1:26" ht="13.9">
      <c r="A666" s="164"/>
      <c r="B666" s="190"/>
      <c r="C666" s="191"/>
      <c r="D666" s="192"/>
      <c r="E666" s="192"/>
      <c r="F666" s="191"/>
      <c r="G666" s="191"/>
      <c r="H666" s="191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</row>
    <row r="667" spans="1:26" ht="13.9">
      <c r="A667" s="164"/>
      <c r="B667" s="190"/>
      <c r="C667" s="191"/>
      <c r="D667" s="192"/>
      <c r="E667" s="192"/>
      <c r="F667" s="191"/>
      <c r="G667" s="191"/>
      <c r="H667" s="191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</row>
    <row r="668" spans="1:26" ht="13.9">
      <c r="A668" s="164"/>
      <c r="B668" s="190"/>
      <c r="C668" s="191"/>
      <c r="D668" s="192"/>
      <c r="E668" s="192"/>
      <c r="F668" s="191"/>
      <c r="G668" s="191"/>
      <c r="H668" s="191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</row>
    <row r="669" spans="1:26" ht="13.9">
      <c r="A669" s="164"/>
      <c r="B669" s="190"/>
      <c r="C669" s="191"/>
      <c r="D669" s="192"/>
      <c r="E669" s="192"/>
      <c r="F669" s="191"/>
      <c r="G669" s="191"/>
      <c r="H669" s="191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</row>
    <row r="670" spans="1:26" ht="13.9">
      <c r="A670" s="164"/>
      <c r="B670" s="190"/>
      <c r="C670" s="191"/>
      <c r="D670" s="192"/>
      <c r="E670" s="192"/>
      <c r="F670" s="191"/>
      <c r="G670" s="191"/>
      <c r="H670" s="191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</row>
    <row r="671" spans="1:26" ht="13.9">
      <c r="A671" s="164"/>
      <c r="B671" s="190"/>
      <c r="C671" s="191"/>
      <c r="D671" s="192"/>
      <c r="E671" s="192"/>
      <c r="F671" s="191"/>
      <c r="G671" s="191"/>
      <c r="H671" s="191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</row>
    <row r="672" spans="1:26" ht="13.9">
      <c r="A672" s="164"/>
      <c r="B672" s="190"/>
      <c r="C672" s="191"/>
      <c r="D672" s="192"/>
      <c r="E672" s="192"/>
      <c r="F672" s="191"/>
      <c r="G672" s="191"/>
      <c r="H672" s="191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</row>
    <row r="673" spans="1:26" ht="13.9">
      <c r="A673" s="164"/>
      <c r="B673" s="190"/>
      <c r="C673" s="191"/>
      <c r="D673" s="192"/>
      <c r="E673" s="192"/>
      <c r="F673" s="191"/>
      <c r="G673" s="191"/>
      <c r="H673" s="191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</row>
    <row r="674" spans="1:26" ht="13.9">
      <c r="A674" s="164"/>
      <c r="B674" s="190"/>
      <c r="C674" s="191"/>
      <c r="D674" s="192"/>
      <c r="E674" s="192"/>
      <c r="F674" s="191"/>
      <c r="G674" s="191"/>
      <c r="H674" s="191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</row>
    <row r="675" spans="1:26" ht="13.9">
      <c r="A675" s="164"/>
      <c r="B675" s="190"/>
      <c r="C675" s="191"/>
      <c r="D675" s="192"/>
      <c r="E675" s="192"/>
      <c r="F675" s="191"/>
      <c r="G675" s="191"/>
      <c r="H675" s="191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</row>
    <row r="676" spans="1:26" ht="13.9">
      <c r="A676" s="164"/>
      <c r="B676" s="190"/>
      <c r="C676" s="191"/>
      <c r="D676" s="192"/>
      <c r="E676" s="192"/>
      <c r="F676" s="191"/>
      <c r="G676" s="191"/>
      <c r="H676" s="191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</row>
    <row r="677" spans="1:26" ht="13.9">
      <c r="A677" s="164"/>
      <c r="B677" s="190"/>
      <c r="C677" s="191"/>
      <c r="D677" s="192"/>
      <c r="E677" s="192"/>
      <c r="F677" s="191"/>
      <c r="G677" s="191"/>
      <c r="H677" s="191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</row>
    <row r="678" spans="1:26" ht="13.9">
      <c r="A678" s="164"/>
      <c r="B678" s="190"/>
      <c r="C678" s="191"/>
      <c r="D678" s="192"/>
      <c r="E678" s="192"/>
      <c r="F678" s="191"/>
      <c r="G678" s="191"/>
      <c r="H678" s="191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</row>
    <row r="679" spans="1:26" ht="13.9">
      <c r="A679" s="164"/>
      <c r="B679" s="190"/>
      <c r="C679" s="191"/>
      <c r="D679" s="192"/>
      <c r="E679" s="192"/>
      <c r="F679" s="191"/>
      <c r="G679" s="191"/>
      <c r="H679" s="191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</row>
    <row r="680" spans="1:26" ht="13.9">
      <c r="A680" s="164"/>
      <c r="B680" s="190"/>
      <c r="C680" s="191"/>
      <c r="D680" s="192"/>
      <c r="E680" s="192"/>
      <c r="F680" s="191"/>
      <c r="G680" s="191"/>
      <c r="H680" s="191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</row>
    <row r="681" spans="1:26" ht="13.9">
      <c r="A681" s="164"/>
      <c r="B681" s="190"/>
      <c r="C681" s="191"/>
      <c r="D681" s="192"/>
      <c r="E681" s="192"/>
      <c r="F681" s="191"/>
      <c r="G681" s="191"/>
      <c r="H681" s="191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</row>
    <row r="682" spans="1:26" ht="13.9">
      <c r="A682" s="164"/>
      <c r="B682" s="190"/>
      <c r="C682" s="191"/>
      <c r="D682" s="192"/>
      <c r="E682" s="192"/>
      <c r="F682" s="191"/>
      <c r="G682" s="191"/>
      <c r="H682" s="191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</row>
    <row r="683" spans="1:26" ht="13.9">
      <c r="A683" s="164"/>
      <c r="B683" s="190"/>
      <c r="C683" s="191"/>
      <c r="D683" s="192"/>
      <c r="E683" s="192"/>
      <c r="F683" s="191"/>
      <c r="G683" s="191"/>
      <c r="H683" s="191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</row>
    <row r="684" spans="1:26" ht="13.9">
      <c r="A684" s="164"/>
      <c r="B684" s="190"/>
      <c r="C684" s="191"/>
      <c r="D684" s="192"/>
      <c r="E684" s="192"/>
      <c r="F684" s="191"/>
      <c r="G684" s="191"/>
      <c r="H684" s="191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</row>
    <row r="685" spans="1:26" ht="13.9">
      <c r="A685" s="164"/>
      <c r="B685" s="190"/>
      <c r="C685" s="191"/>
      <c r="D685" s="192"/>
      <c r="E685" s="192"/>
      <c r="F685" s="191"/>
      <c r="G685" s="191"/>
      <c r="H685" s="191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</row>
    <row r="686" spans="1:26" ht="13.9">
      <c r="A686" s="164"/>
      <c r="B686" s="190"/>
      <c r="C686" s="191"/>
      <c r="D686" s="192"/>
      <c r="E686" s="192"/>
      <c r="F686" s="191"/>
      <c r="G686" s="191"/>
      <c r="H686" s="191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</row>
    <row r="687" spans="1:26" ht="13.9">
      <c r="A687" s="164"/>
      <c r="B687" s="190"/>
      <c r="C687" s="191"/>
      <c r="D687" s="192"/>
      <c r="E687" s="192"/>
      <c r="F687" s="191"/>
      <c r="G687" s="191"/>
      <c r="H687" s="191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</row>
    <row r="688" spans="1:26" ht="13.9">
      <c r="A688" s="164"/>
      <c r="B688" s="190"/>
      <c r="C688" s="191"/>
      <c r="D688" s="192"/>
      <c r="E688" s="192"/>
      <c r="F688" s="191"/>
      <c r="G688" s="191"/>
      <c r="H688" s="191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</row>
    <row r="689" spans="1:26" ht="13.9">
      <c r="A689" s="164"/>
      <c r="B689" s="190"/>
      <c r="C689" s="191"/>
      <c r="D689" s="192"/>
      <c r="E689" s="192"/>
      <c r="F689" s="191"/>
      <c r="G689" s="191"/>
      <c r="H689" s="191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</row>
    <row r="690" spans="1:26" ht="13.9">
      <c r="A690" s="164"/>
      <c r="B690" s="190"/>
      <c r="C690" s="191"/>
      <c r="D690" s="192"/>
      <c r="E690" s="192"/>
      <c r="F690" s="191"/>
      <c r="G690" s="191"/>
      <c r="H690" s="191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</row>
    <row r="691" spans="1:26" ht="13.9">
      <c r="A691" s="164"/>
      <c r="B691" s="190"/>
      <c r="C691" s="191"/>
      <c r="D691" s="192"/>
      <c r="E691" s="192"/>
      <c r="F691" s="191"/>
      <c r="G691" s="191"/>
      <c r="H691" s="191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</row>
    <row r="692" spans="1:26" ht="13.9">
      <c r="A692" s="164"/>
      <c r="B692" s="190"/>
      <c r="C692" s="191"/>
      <c r="D692" s="192"/>
      <c r="E692" s="192"/>
      <c r="F692" s="191"/>
      <c r="G692" s="191"/>
      <c r="H692" s="191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</row>
    <row r="693" spans="1:26" ht="13.9">
      <c r="A693" s="164"/>
      <c r="B693" s="190"/>
      <c r="C693" s="191"/>
      <c r="D693" s="192"/>
      <c r="E693" s="192"/>
      <c r="F693" s="191"/>
      <c r="G693" s="191"/>
      <c r="H693" s="191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</row>
    <row r="694" spans="1:26" ht="13.9">
      <c r="A694" s="164"/>
      <c r="B694" s="190"/>
      <c r="C694" s="191"/>
      <c r="D694" s="192"/>
      <c r="E694" s="192"/>
      <c r="F694" s="191"/>
      <c r="G694" s="191"/>
      <c r="H694" s="191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</row>
    <row r="695" spans="1:26" ht="13.9">
      <c r="A695" s="164"/>
      <c r="B695" s="190"/>
      <c r="C695" s="191"/>
      <c r="D695" s="192"/>
      <c r="E695" s="192"/>
      <c r="F695" s="191"/>
      <c r="G695" s="191"/>
      <c r="H695" s="191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</row>
    <row r="696" spans="1:26" ht="13.9">
      <c r="A696" s="164"/>
      <c r="B696" s="190"/>
      <c r="C696" s="191"/>
      <c r="D696" s="192"/>
      <c r="E696" s="192"/>
      <c r="F696" s="191"/>
      <c r="G696" s="191"/>
      <c r="H696" s="191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</row>
    <row r="697" spans="1:26" ht="13.9">
      <c r="A697" s="164"/>
      <c r="B697" s="190"/>
      <c r="C697" s="191"/>
      <c r="D697" s="192"/>
      <c r="E697" s="192"/>
      <c r="F697" s="191"/>
      <c r="G697" s="191"/>
      <c r="H697" s="191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</row>
    <row r="698" spans="1:26" ht="13.9">
      <c r="A698" s="164"/>
      <c r="B698" s="190"/>
      <c r="C698" s="191"/>
      <c r="D698" s="192"/>
      <c r="E698" s="192"/>
      <c r="F698" s="191"/>
      <c r="G698" s="191"/>
      <c r="H698" s="191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</row>
    <row r="699" spans="1:26" ht="13.9">
      <c r="A699" s="164"/>
      <c r="B699" s="190"/>
      <c r="C699" s="191"/>
      <c r="D699" s="192"/>
      <c r="E699" s="192"/>
      <c r="F699" s="191"/>
      <c r="G699" s="191"/>
      <c r="H699" s="191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</row>
    <row r="700" spans="1:26" ht="13.9">
      <c r="A700" s="164"/>
      <c r="B700" s="190"/>
      <c r="C700" s="191"/>
      <c r="D700" s="192"/>
      <c r="E700" s="192"/>
      <c r="F700" s="191"/>
      <c r="G700" s="191"/>
      <c r="H700" s="191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</row>
    <row r="701" spans="1:26" ht="13.9">
      <c r="A701" s="164"/>
      <c r="B701" s="190"/>
      <c r="C701" s="191"/>
      <c r="D701" s="192"/>
      <c r="E701" s="192"/>
      <c r="F701" s="191"/>
      <c r="G701" s="191"/>
      <c r="H701" s="191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</row>
    <row r="702" spans="1:26" ht="13.9">
      <c r="A702" s="164"/>
      <c r="B702" s="190"/>
      <c r="C702" s="191"/>
      <c r="D702" s="192"/>
      <c r="E702" s="192"/>
      <c r="F702" s="191"/>
      <c r="G702" s="191"/>
      <c r="H702" s="191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</row>
    <row r="703" spans="1:26" ht="13.9">
      <c r="A703" s="164"/>
      <c r="B703" s="190"/>
      <c r="C703" s="191"/>
      <c r="D703" s="192"/>
      <c r="E703" s="192"/>
      <c r="F703" s="191"/>
      <c r="G703" s="191"/>
      <c r="H703" s="191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</row>
    <row r="704" spans="1:26" ht="13.9">
      <c r="A704" s="164"/>
      <c r="B704" s="190"/>
      <c r="C704" s="191"/>
      <c r="D704" s="192"/>
      <c r="E704" s="192"/>
      <c r="F704" s="191"/>
      <c r="G704" s="191"/>
      <c r="H704" s="191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</row>
    <row r="705" spans="1:26" ht="13.9">
      <c r="A705" s="164"/>
      <c r="B705" s="190"/>
      <c r="C705" s="191"/>
      <c r="D705" s="192"/>
      <c r="E705" s="192"/>
      <c r="F705" s="191"/>
      <c r="G705" s="191"/>
      <c r="H705" s="191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</row>
    <row r="706" spans="1:26" ht="13.9">
      <c r="A706" s="164"/>
      <c r="B706" s="190"/>
      <c r="C706" s="191"/>
      <c r="D706" s="192"/>
      <c r="E706" s="192"/>
      <c r="F706" s="191"/>
      <c r="G706" s="191"/>
      <c r="H706" s="191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</row>
    <row r="707" spans="1:26" ht="13.9">
      <c r="A707" s="164"/>
      <c r="B707" s="190"/>
      <c r="C707" s="191"/>
      <c r="D707" s="192"/>
      <c r="E707" s="192"/>
      <c r="F707" s="191"/>
      <c r="G707" s="191"/>
      <c r="H707" s="191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</row>
    <row r="708" spans="1:26" ht="13.9">
      <c r="A708" s="164"/>
      <c r="B708" s="190"/>
      <c r="C708" s="191"/>
      <c r="D708" s="192"/>
      <c r="E708" s="192"/>
      <c r="F708" s="191"/>
      <c r="G708" s="191"/>
      <c r="H708" s="191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</row>
    <row r="709" spans="1:26" ht="13.9">
      <c r="A709" s="164"/>
      <c r="B709" s="190"/>
      <c r="C709" s="191"/>
      <c r="D709" s="192"/>
      <c r="E709" s="192"/>
      <c r="F709" s="191"/>
      <c r="G709" s="191"/>
      <c r="H709" s="191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</row>
    <row r="710" spans="1:26" ht="13.9">
      <c r="A710" s="164"/>
      <c r="B710" s="190"/>
      <c r="C710" s="191"/>
      <c r="D710" s="192"/>
      <c r="E710" s="192"/>
      <c r="F710" s="191"/>
      <c r="G710" s="191"/>
      <c r="H710" s="191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</row>
    <row r="711" spans="1:26" ht="13.9">
      <c r="A711" s="164"/>
      <c r="B711" s="190"/>
      <c r="C711" s="191"/>
      <c r="D711" s="192"/>
      <c r="E711" s="192"/>
      <c r="F711" s="191"/>
      <c r="G711" s="191"/>
      <c r="H711" s="191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</row>
    <row r="712" spans="1:26" ht="13.9">
      <c r="A712" s="164"/>
      <c r="B712" s="190"/>
      <c r="C712" s="191"/>
      <c r="D712" s="192"/>
      <c r="E712" s="192"/>
      <c r="F712" s="191"/>
      <c r="G712" s="191"/>
      <c r="H712" s="191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</row>
    <row r="713" spans="1:26" ht="13.9">
      <c r="A713" s="164"/>
      <c r="B713" s="190"/>
      <c r="C713" s="191"/>
      <c r="D713" s="192"/>
      <c r="E713" s="192"/>
      <c r="F713" s="191"/>
      <c r="G713" s="191"/>
      <c r="H713" s="191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</row>
    <row r="714" spans="1:26" ht="13.9">
      <c r="A714" s="164"/>
      <c r="B714" s="190"/>
      <c r="C714" s="191"/>
      <c r="D714" s="192"/>
      <c r="E714" s="192"/>
      <c r="F714" s="191"/>
      <c r="G714" s="191"/>
      <c r="H714" s="191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</row>
    <row r="715" spans="1:26" ht="13.9">
      <c r="A715" s="164"/>
      <c r="B715" s="190"/>
      <c r="C715" s="191"/>
      <c r="D715" s="192"/>
      <c r="E715" s="192"/>
      <c r="F715" s="191"/>
      <c r="G715" s="191"/>
      <c r="H715" s="191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</row>
    <row r="716" spans="1:26" ht="13.9">
      <c r="A716" s="164"/>
      <c r="B716" s="190"/>
      <c r="C716" s="191"/>
      <c r="D716" s="192"/>
      <c r="E716" s="192"/>
      <c r="F716" s="191"/>
      <c r="G716" s="191"/>
      <c r="H716" s="191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</row>
    <row r="717" spans="1:26" ht="13.9">
      <c r="A717" s="164"/>
      <c r="B717" s="190"/>
      <c r="C717" s="191"/>
      <c r="D717" s="192"/>
      <c r="E717" s="192"/>
      <c r="F717" s="191"/>
      <c r="G717" s="191"/>
      <c r="H717" s="191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</row>
    <row r="718" spans="1:26" ht="13.9">
      <c r="A718" s="164"/>
      <c r="B718" s="190"/>
      <c r="C718" s="191"/>
      <c r="D718" s="192"/>
      <c r="E718" s="192"/>
      <c r="F718" s="191"/>
      <c r="G718" s="191"/>
      <c r="H718" s="191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</row>
    <row r="719" spans="1:26" ht="13.9">
      <c r="A719" s="164"/>
      <c r="B719" s="190"/>
      <c r="C719" s="191"/>
      <c r="D719" s="192"/>
      <c r="E719" s="192"/>
      <c r="F719" s="191"/>
      <c r="G719" s="191"/>
      <c r="H719" s="191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</row>
    <row r="720" spans="1:26" ht="13.9">
      <c r="A720" s="164"/>
      <c r="B720" s="190"/>
      <c r="C720" s="191"/>
      <c r="D720" s="192"/>
      <c r="E720" s="192"/>
      <c r="F720" s="191"/>
      <c r="G720" s="191"/>
      <c r="H720" s="191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</row>
    <row r="721" spans="1:26" ht="13.9">
      <c r="A721" s="164"/>
      <c r="B721" s="190"/>
      <c r="C721" s="191"/>
      <c r="D721" s="192"/>
      <c r="E721" s="192"/>
      <c r="F721" s="191"/>
      <c r="G721" s="191"/>
      <c r="H721" s="191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</row>
    <row r="722" spans="1:26" ht="13.9">
      <c r="A722" s="164"/>
      <c r="B722" s="190"/>
      <c r="C722" s="191"/>
      <c r="D722" s="192"/>
      <c r="E722" s="192"/>
      <c r="F722" s="191"/>
      <c r="G722" s="191"/>
      <c r="H722" s="191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</row>
    <row r="723" spans="1:26" ht="13.9">
      <c r="A723" s="164"/>
      <c r="B723" s="190"/>
      <c r="C723" s="191"/>
      <c r="D723" s="192"/>
      <c r="E723" s="192"/>
      <c r="F723" s="191"/>
      <c r="G723" s="191"/>
      <c r="H723" s="191"/>
      <c r="I723" s="164"/>
      <c r="J723" s="164"/>
      <c r="K723" s="164"/>
      <c r="L723" s="164"/>
      <c r="M723" s="164"/>
      <c r="N723" s="164"/>
      <c r="O723" s="164"/>
      <c r="P723" s="164"/>
      <c r="Q723" s="164"/>
      <c r="R723" s="164"/>
      <c r="S723" s="164"/>
      <c r="T723" s="164"/>
      <c r="U723" s="164"/>
      <c r="V723" s="164"/>
      <c r="W723" s="164"/>
      <c r="X723" s="164"/>
      <c r="Y723" s="164"/>
      <c r="Z723" s="164"/>
    </row>
    <row r="724" spans="1:26" ht="13.9">
      <c r="A724" s="164"/>
      <c r="B724" s="190"/>
      <c r="C724" s="191"/>
      <c r="D724" s="192"/>
      <c r="E724" s="192"/>
      <c r="F724" s="191"/>
      <c r="G724" s="191"/>
      <c r="H724" s="191"/>
      <c r="I724" s="164"/>
      <c r="J724" s="164"/>
      <c r="K724" s="164"/>
      <c r="L724" s="164"/>
      <c r="M724" s="164"/>
      <c r="N724" s="164"/>
      <c r="O724" s="164"/>
      <c r="P724" s="164"/>
      <c r="Q724" s="164"/>
      <c r="R724" s="164"/>
      <c r="S724" s="164"/>
      <c r="T724" s="164"/>
      <c r="U724" s="164"/>
      <c r="V724" s="164"/>
      <c r="W724" s="164"/>
      <c r="X724" s="164"/>
      <c r="Y724" s="164"/>
      <c r="Z724" s="164"/>
    </row>
    <row r="725" spans="1:26" ht="13.9">
      <c r="A725" s="164"/>
      <c r="B725" s="190"/>
      <c r="C725" s="191"/>
      <c r="D725" s="192"/>
      <c r="E725" s="192"/>
      <c r="F725" s="191"/>
      <c r="G725" s="191"/>
      <c r="H725" s="191"/>
      <c r="I725" s="164"/>
      <c r="J725" s="164"/>
      <c r="K725" s="164"/>
      <c r="L725" s="164"/>
      <c r="M725" s="164"/>
      <c r="N725" s="164"/>
      <c r="O725" s="164"/>
      <c r="P725" s="164"/>
      <c r="Q725" s="164"/>
      <c r="R725" s="164"/>
      <c r="S725" s="164"/>
      <c r="T725" s="164"/>
      <c r="U725" s="164"/>
      <c r="V725" s="164"/>
      <c r="W725" s="164"/>
      <c r="X725" s="164"/>
      <c r="Y725" s="164"/>
      <c r="Z725" s="164"/>
    </row>
    <row r="726" spans="1:26" ht="13.9">
      <c r="A726" s="164"/>
      <c r="B726" s="190"/>
      <c r="C726" s="191"/>
      <c r="D726" s="192"/>
      <c r="E726" s="192"/>
      <c r="F726" s="191"/>
      <c r="G726" s="191"/>
      <c r="H726" s="191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</row>
    <row r="727" spans="1:26" ht="13.9">
      <c r="A727" s="164"/>
      <c r="B727" s="190"/>
      <c r="C727" s="191"/>
      <c r="D727" s="192"/>
      <c r="E727" s="192"/>
      <c r="F727" s="191"/>
      <c r="G727" s="191"/>
      <c r="H727" s="191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</row>
    <row r="728" spans="1:26" ht="13.9">
      <c r="A728" s="164"/>
      <c r="B728" s="190"/>
      <c r="C728" s="191"/>
      <c r="D728" s="192"/>
      <c r="E728" s="192"/>
      <c r="F728" s="191"/>
      <c r="G728" s="191"/>
      <c r="H728" s="191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</row>
    <row r="729" spans="1:26" ht="13.9">
      <c r="A729" s="164"/>
      <c r="B729" s="190"/>
      <c r="C729" s="191"/>
      <c r="D729" s="192"/>
      <c r="E729" s="192"/>
      <c r="F729" s="191"/>
      <c r="G729" s="191"/>
      <c r="H729" s="191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</row>
    <row r="730" spans="1:26" ht="13.9">
      <c r="A730" s="164"/>
      <c r="B730" s="190"/>
      <c r="C730" s="191"/>
      <c r="D730" s="192"/>
      <c r="E730" s="192"/>
      <c r="F730" s="191"/>
      <c r="G730" s="191"/>
      <c r="H730" s="191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</row>
    <row r="731" spans="1:26" ht="13.9">
      <c r="A731" s="164"/>
      <c r="B731" s="190"/>
      <c r="C731" s="191"/>
      <c r="D731" s="192"/>
      <c r="E731" s="192"/>
      <c r="F731" s="191"/>
      <c r="G731" s="191"/>
      <c r="H731" s="191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</row>
    <row r="732" spans="1:26" ht="13.9">
      <c r="A732" s="164"/>
      <c r="B732" s="190"/>
      <c r="C732" s="191"/>
      <c r="D732" s="192"/>
      <c r="E732" s="192"/>
      <c r="F732" s="191"/>
      <c r="G732" s="191"/>
      <c r="H732" s="191"/>
      <c r="I732" s="164"/>
      <c r="J732" s="164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</row>
    <row r="733" spans="1:26" ht="13.9">
      <c r="A733" s="164"/>
      <c r="B733" s="190"/>
      <c r="C733" s="191"/>
      <c r="D733" s="192"/>
      <c r="E733" s="192"/>
      <c r="F733" s="191"/>
      <c r="G733" s="191"/>
      <c r="H733" s="191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</row>
    <row r="734" spans="1:26" ht="13.9">
      <c r="A734" s="164"/>
      <c r="B734" s="190"/>
      <c r="C734" s="191"/>
      <c r="D734" s="192"/>
      <c r="E734" s="192"/>
      <c r="F734" s="191"/>
      <c r="G734" s="191"/>
      <c r="H734" s="191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</row>
    <row r="735" spans="1:26" ht="13.9">
      <c r="A735" s="164"/>
      <c r="B735" s="190"/>
      <c r="C735" s="191"/>
      <c r="D735" s="192"/>
      <c r="E735" s="192"/>
      <c r="F735" s="191"/>
      <c r="G735" s="191"/>
      <c r="H735" s="191"/>
      <c r="I735" s="164"/>
      <c r="J735" s="164"/>
      <c r="K735" s="164"/>
      <c r="L735" s="164"/>
      <c r="M735" s="164"/>
      <c r="N735" s="164"/>
      <c r="O735" s="164"/>
      <c r="P735" s="164"/>
      <c r="Q735" s="164"/>
      <c r="R735" s="164"/>
      <c r="S735" s="164"/>
      <c r="T735" s="164"/>
      <c r="U735" s="164"/>
      <c r="V735" s="164"/>
      <c r="W735" s="164"/>
      <c r="X735" s="164"/>
      <c r="Y735" s="164"/>
      <c r="Z735" s="164"/>
    </row>
    <row r="736" spans="1:26" ht="13.9">
      <c r="A736" s="164"/>
      <c r="B736" s="190"/>
      <c r="C736" s="191"/>
      <c r="D736" s="192"/>
      <c r="E736" s="192"/>
      <c r="F736" s="191"/>
      <c r="G736" s="191"/>
      <c r="H736" s="191"/>
      <c r="I736" s="164"/>
      <c r="J736" s="164"/>
      <c r="K736" s="164"/>
      <c r="L736" s="164"/>
      <c r="M736" s="164"/>
      <c r="N736" s="164"/>
      <c r="O736" s="164"/>
      <c r="P736" s="164"/>
      <c r="Q736" s="164"/>
      <c r="R736" s="164"/>
      <c r="S736" s="164"/>
      <c r="T736" s="164"/>
      <c r="U736" s="164"/>
      <c r="V736" s="164"/>
      <c r="W736" s="164"/>
      <c r="X736" s="164"/>
      <c r="Y736" s="164"/>
      <c r="Z736" s="164"/>
    </row>
    <row r="737" spans="1:26" ht="13.9">
      <c r="A737" s="164"/>
      <c r="B737" s="190"/>
      <c r="C737" s="191"/>
      <c r="D737" s="192"/>
      <c r="E737" s="192"/>
      <c r="F737" s="191"/>
      <c r="G737" s="191"/>
      <c r="H737" s="191"/>
      <c r="I737" s="164"/>
      <c r="J737" s="164"/>
      <c r="K737" s="164"/>
      <c r="L737" s="164"/>
      <c r="M737" s="164"/>
      <c r="N737" s="164"/>
      <c r="O737" s="164"/>
      <c r="P737" s="164"/>
      <c r="Q737" s="164"/>
      <c r="R737" s="164"/>
      <c r="S737" s="164"/>
      <c r="T737" s="164"/>
      <c r="U737" s="164"/>
      <c r="V737" s="164"/>
      <c r="W737" s="164"/>
      <c r="X737" s="164"/>
      <c r="Y737" s="164"/>
      <c r="Z737" s="164"/>
    </row>
    <row r="738" spans="1:26" ht="13.9">
      <c r="A738" s="164"/>
      <c r="B738" s="190"/>
      <c r="C738" s="191"/>
      <c r="D738" s="192"/>
      <c r="E738" s="192"/>
      <c r="F738" s="191"/>
      <c r="G738" s="191"/>
      <c r="H738" s="191"/>
      <c r="I738" s="164"/>
      <c r="J738" s="164"/>
      <c r="K738" s="164"/>
      <c r="L738" s="164"/>
      <c r="M738" s="164"/>
      <c r="N738" s="164"/>
      <c r="O738" s="164"/>
      <c r="P738" s="164"/>
      <c r="Q738" s="164"/>
      <c r="R738" s="164"/>
      <c r="S738" s="164"/>
      <c r="T738" s="164"/>
      <c r="U738" s="164"/>
      <c r="V738" s="164"/>
      <c r="W738" s="164"/>
      <c r="X738" s="164"/>
      <c r="Y738" s="164"/>
      <c r="Z738" s="164"/>
    </row>
    <row r="739" spans="1:26" ht="13.9">
      <c r="A739" s="164"/>
      <c r="B739" s="190"/>
      <c r="C739" s="191"/>
      <c r="D739" s="192"/>
      <c r="E739" s="192"/>
      <c r="F739" s="191"/>
      <c r="G739" s="191"/>
      <c r="H739" s="191"/>
      <c r="I739" s="164"/>
      <c r="J739" s="164"/>
      <c r="K739" s="164"/>
      <c r="L739" s="164"/>
      <c r="M739" s="164"/>
      <c r="N739" s="164"/>
      <c r="O739" s="164"/>
      <c r="P739" s="164"/>
      <c r="Q739" s="164"/>
      <c r="R739" s="164"/>
      <c r="S739" s="164"/>
      <c r="T739" s="164"/>
      <c r="U739" s="164"/>
      <c r="V739" s="164"/>
      <c r="W739" s="164"/>
      <c r="X739" s="164"/>
      <c r="Y739" s="164"/>
      <c r="Z739" s="164"/>
    </row>
    <row r="740" spans="1:26" ht="13.9">
      <c r="A740" s="164"/>
      <c r="B740" s="190"/>
      <c r="C740" s="191"/>
      <c r="D740" s="192"/>
      <c r="E740" s="192"/>
      <c r="F740" s="191"/>
      <c r="G740" s="191"/>
      <c r="H740" s="191"/>
      <c r="I740" s="164"/>
      <c r="J740" s="164"/>
      <c r="K740" s="164"/>
      <c r="L740" s="164"/>
      <c r="M740" s="164"/>
      <c r="N740" s="164"/>
      <c r="O740" s="164"/>
      <c r="P740" s="164"/>
      <c r="Q740" s="164"/>
      <c r="R740" s="164"/>
      <c r="S740" s="164"/>
      <c r="T740" s="164"/>
      <c r="U740" s="164"/>
      <c r="V740" s="164"/>
      <c r="W740" s="164"/>
      <c r="X740" s="164"/>
      <c r="Y740" s="164"/>
      <c r="Z740" s="164"/>
    </row>
    <row r="741" spans="1:26" ht="13.9">
      <c r="A741" s="164"/>
      <c r="B741" s="190"/>
      <c r="C741" s="191"/>
      <c r="D741" s="192"/>
      <c r="E741" s="192"/>
      <c r="F741" s="191"/>
      <c r="G741" s="191"/>
      <c r="H741" s="191"/>
      <c r="I741" s="164"/>
      <c r="J741" s="164"/>
      <c r="K741" s="164"/>
      <c r="L741" s="164"/>
      <c r="M741" s="164"/>
      <c r="N741" s="164"/>
      <c r="O741" s="164"/>
      <c r="P741" s="164"/>
      <c r="Q741" s="164"/>
      <c r="R741" s="164"/>
      <c r="S741" s="164"/>
      <c r="T741" s="164"/>
      <c r="U741" s="164"/>
      <c r="V741" s="164"/>
      <c r="W741" s="164"/>
      <c r="X741" s="164"/>
      <c r="Y741" s="164"/>
      <c r="Z741" s="164"/>
    </row>
    <row r="742" spans="1:26" ht="13.9">
      <c r="A742" s="164"/>
      <c r="B742" s="190"/>
      <c r="C742" s="191"/>
      <c r="D742" s="192"/>
      <c r="E742" s="192"/>
      <c r="F742" s="191"/>
      <c r="G742" s="191"/>
      <c r="H742" s="191"/>
      <c r="I742" s="164"/>
      <c r="J742" s="164"/>
      <c r="K742" s="164"/>
      <c r="L742" s="164"/>
      <c r="M742" s="164"/>
      <c r="N742" s="164"/>
      <c r="O742" s="164"/>
      <c r="P742" s="164"/>
      <c r="Q742" s="164"/>
      <c r="R742" s="164"/>
      <c r="S742" s="164"/>
      <c r="T742" s="164"/>
      <c r="U742" s="164"/>
      <c r="V742" s="164"/>
      <c r="W742" s="164"/>
      <c r="X742" s="164"/>
      <c r="Y742" s="164"/>
      <c r="Z742" s="164"/>
    </row>
    <row r="743" spans="1:26" ht="13.9">
      <c r="A743" s="164"/>
      <c r="B743" s="190"/>
      <c r="C743" s="191"/>
      <c r="D743" s="192"/>
      <c r="E743" s="192"/>
      <c r="F743" s="191"/>
      <c r="G743" s="191"/>
      <c r="H743" s="191"/>
      <c r="I743" s="164"/>
      <c r="J743" s="164"/>
      <c r="K743" s="164"/>
      <c r="L743" s="164"/>
      <c r="M743" s="164"/>
      <c r="N743" s="164"/>
      <c r="O743" s="164"/>
      <c r="P743" s="164"/>
      <c r="Q743" s="164"/>
      <c r="R743" s="164"/>
      <c r="S743" s="164"/>
      <c r="T743" s="164"/>
      <c r="U743" s="164"/>
      <c r="V743" s="164"/>
      <c r="W743" s="164"/>
      <c r="X743" s="164"/>
      <c r="Y743" s="164"/>
      <c r="Z743" s="164"/>
    </row>
    <row r="744" spans="1:26" ht="13.9">
      <c r="A744" s="164"/>
      <c r="B744" s="190"/>
      <c r="C744" s="191"/>
      <c r="D744" s="192"/>
      <c r="E744" s="192"/>
      <c r="F744" s="191"/>
      <c r="G744" s="191"/>
      <c r="H744" s="191"/>
      <c r="I744" s="164"/>
      <c r="J744" s="164"/>
      <c r="K744" s="164"/>
      <c r="L744" s="164"/>
      <c r="M744" s="164"/>
      <c r="N744" s="164"/>
      <c r="O744" s="164"/>
      <c r="P744" s="164"/>
      <c r="Q744" s="164"/>
      <c r="R744" s="164"/>
      <c r="S744" s="164"/>
      <c r="T744" s="164"/>
      <c r="U744" s="164"/>
      <c r="V744" s="164"/>
      <c r="W744" s="164"/>
      <c r="X744" s="164"/>
      <c r="Y744" s="164"/>
      <c r="Z744" s="164"/>
    </row>
    <row r="745" spans="1:26" ht="13.9">
      <c r="A745" s="164"/>
      <c r="B745" s="190"/>
      <c r="C745" s="191"/>
      <c r="D745" s="192"/>
      <c r="E745" s="192"/>
      <c r="F745" s="191"/>
      <c r="G745" s="191"/>
      <c r="H745" s="191"/>
      <c r="I745" s="164"/>
      <c r="J745" s="164"/>
      <c r="K745" s="164"/>
      <c r="L745" s="164"/>
      <c r="M745" s="164"/>
      <c r="N745" s="164"/>
      <c r="O745" s="164"/>
      <c r="P745" s="164"/>
      <c r="Q745" s="164"/>
      <c r="R745" s="164"/>
      <c r="S745" s="164"/>
      <c r="T745" s="164"/>
      <c r="U745" s="164"/>
      <c r="V745" s="164"/>
      <c r="W745" s="164"/>
      <c r="X745" s="164"/>
      <c r="Y745" s="164"/>
      <c r="Z745" s="164"/>
    </row>
    <row r="746" spans="1:26" ht="13.9">
      <c r="A746" s="164"/>
      <c r="B746" s="190"/>
      <c r="C746" s="191"/>
      <c r="D746" s="192"/>
      <c r="E746" s="192"/>
      <c r="F746" s="191"/>
      <c r="G746" s="191"/>
      <c r="H746" s="191"/>
      <c r="I746" s="164"/>
      <c r="J746" s="164"/>
      <c r="K746" s="164"/>
      <c r="L746" s="164"/>
      <c r="M746" s="164"/>
      <c r="N746" s="164"/>
      <c r="O746" s="164"/>
      <c r="P746" s="164"/>
      <c r="Q746" s="164"/>
      <c r="R746" s="164"/>
      <c r="S746" s="164"/>
      <c r="T746" s="164"/>
      <c r="U746" s="164"/>
      <c r="V746" s="164"/>
      <c r="W746" s="164"/>
      <c r="X746" s="164"/>
      <c r="Y746" s="164"/>
      <c r="Z746" s="164"/>
    </row>
    <row r="747" spans="1:26" ht="13.9">
      <c r="A747" s="164"/>
      <c r="B747" s="190"/>
      <c r="C747" s="191"/>
      <c r="D747" s="192"/>
      <c r="E747" s="192"/>
      <c r="F747" s="191"/>
      <c r="G747" s="191"/>
      <c r="H747" s="191"/>
      <c r="I747" s="164"/>
      <c r="J747" s="164"/>
      <c r="K747" s="164"/>
      <c r="L747" s="164"/>
      <c r="M747" s="164"/>
      <c r="N747" s="164"/>
      <c r="O747" s="164"/>
      <c r="P747" s="164"/>
      <c r="Q747" s="164"/>
      <c r="R747" s="164"/>
      <c r="S747" s="164"/>
      <c r="T747" s="164"/>
      <c r="U747" s="164"/>
      <c r="V747" s="164"/>
      <c r="W747" s="164"/>
      <c r="X747" s="164"/>
      <c r="Y747" s="164"/>
      <c r="Z747" s="164"/>
    </row>
    <row r="748" spans="1:26" ht="13.9">
      <c r="A748" s="164"/>
      <c r="B748" s="190"/>
      <c r="C748" s="191"/>
      <c r="D748" s="192"/>
      <c r="E748" s="192"/>
      <c r="F748" s="191"/>
      <c r="G748" s="191"/>
      <c r="H748" s="191"/>
      <c r="I748" s="164"/>
      <c r="J748" s="164"/>
      <c r="K748" s="164"/>
      <c r="L748" s="164"/>
      <c r="M748" s="164"/>
      <c r="N748" s="164"/>
      <c r="O748" s="164"/>
      <c r="P748" s="164"/>
      <c r="Q748" s="164"/>
      <c r="R748" s="164"/>
      <c r="S748" s="164"/>
      <c r="T748" s="164"/>
      <c r="U748" s="164"/>
      <c r="V748" s="164"/>
      <c r="W748" s="164"/>
      <c r="X748" s="164"/>
      <c r="Y748" s="164"/>
      <c r="Z748" s="164"/>
    </row>
    <row r="749" spans="1:26" ht="13.9">
      <c r="A749" s="164"/>
      <c r="B749" s="190"/>
      <c r="C749" s="191"/>
      <c r="D749" s="192"/>
      <c r="E749" s="192"/>
      <c r="F749" s="191"/>
      <c r="G749" s="191"/>
      <c r="H749" s="191"/>
      <c r="I749" s="164"/>
      <c r="J749" s="164"/>
      <c r="K749" s="164"/>
      <c r="L749" s="164"/>
      <c r="M749" s="164"/>
      <c r="N749" s="164"/>
      <c r="O749" s="164"/>
      <c r="P749" s="164"/>
      <c r="Q749" s="164"/>
      <c r="R749" s="164"/>
      <c r="S749" s="164"/>
      <c r="T749" s="164"/>
      <c r="U749" s="164"/>
      <c r="V749" s="164"/>
      <c r="W749" s="164"/>
      <c r="X749" s="164"/>
      <c r="Y749" s="164"/>
      <c r="Z749" s="164"/>
    </row>
    <row r="750" spans="1:26" ht="13.9">
      <c r="A750" s="164"/>
      <c r="B750" s="190"/>
      <c r="C750" s="191"/>
      <c r="D750" s="192"/>
      <c r="E750" s="192"/>
      <c r="F750" s="191"/>
      <c r="G750" s="191"/>
      <c r="H750" s="191"/>
      <c r="I750" s="164"/>
      <c r="J750" s="164"/>
      <c r="K750" s="164"/>
      <c r="L750" s="164"/>
      <c r="M750" s="164"/>
      <c r="N750" s="164"/>
      <c r="O750" s="164"/>
      <c r="P750" s="164"/>
      <c r="Q750" s="164"/>
      <c r="R750" s="164"/>
      <c r="S750" s="164"/>
      <c r="T750" s="164"/>
      <c r="U750" s="164"/>
      <c r="V750" s="164"/>
      <c r="W750" s="164"/>
      <c r="X750" s="164"/>
      <c r="Y750" s="164"/>
      <c r="Z750" s="164"/>
    </row>
    <row r="751" spans="1:26" ht="13.9">
      <c r="A751" s="164"/>
      <c r="B751" s="190"/>
      <c r="C751" s="191"/>
      <c r="D751" s="192"/>
      <c r="E751" s="192"/>
      <c r="F751" s="191"/>
      <c r="G751" s="191"/>
      <c r="H751" s="191"/>
      <c r="I751" s="164"/>
      <c r="J751" s="164"/>
      <c r="K751" s="164"/>
      <c r="L751" s="164"/>
      <c r="M751" s="164"/>
      <c r="N751" s="164"/>
      <c r="O751" s="164"/>
      <c r="P751" s="164"/>
      <c r="Q751" s="164"/>
      <c r="R751" s="164"/>
      <c r="S751" s="164"/>
      <c r="T751" s="164"/>
      <c r="U751" s="164"/>
      <c r="V751" s="164"/>
      <c r="W751" s="164"/>
      <c r="X751" s="164"/>
      <c r="Y751" s="164"/>
      <c r="Z751" s="164"/>
    </row>
    <row r="752" spans="1:26" ht="13.9">
      <c r="A752" s="164"/>
      <c r="B752" s="190"/>
      <c r="C752" s="191"/>
      <c r="D752" s="192"/>
      <c r="E752" s="192"/>
      <c r="F752" s="191"/>
      <c r="G752" s="191"/>
      <c r="H752" s="191"/>
      <c r="I752" s="164"/>
      <c r="J752" s="164"/>
      <c r="K752" s="164"/>
      <c r="L752" s="164"/>
      <c r="M752" s="164"/>
      <c r="N752" s="164"/>
      <c r="O752" s="164"/>
      <c r="P752" s="164"/>
      <c r="Q752" s="164"/>
      <c r="R752" s="164"/>
      <c r="S752" s="164"/>
      <c r="T752" s="164"/>
      <c r="U752" s="164"/>
      <c r="V752" s="164"/>
      <c r="W752" s="164"/>
      <c r="X752" s="164"/>
      <c r="Y752" s="164"/>
      <c r="Z752" s="164"/>
    </row>
    <row r="753" spans="1:26" ht="13.9">
      <c r="A753" s="164"/>
      <c r="B753" s="190"/>
      <c r="C753" s="191"/>
      <c r="D753" s="192"/>
      <c r="E753" s="192"/>
      <c r="F753" s="191"/>
      <c r="G753" s="191"/>
      <c r="H753" s="191"/>
      <c r="I753" s="164"/>
      <c r="J753" s="164"/>
      <c r="K753" s="164"/>
      <c r="L753" s="164"/>
      <c r="M753" s="164"/>
      <c r="N753" s="164"/>
      <c r="O753" s="164"/>
      <c r="P753" s="164"/>
      <c r="Q753" s="164"/>
      <c r="R753" s="164"/>
      <c r="S753" s="164"/>
      <c r="T753" s="164"/>
      <c r="U753" s="164"/>
      <c r="V753" s="164"/>
      <c r="W753" s="164"/>
      <c r="X753" s="164"/>
      <c r="Y753" s="164"/>
      <c r="Z753" s="164"/>
    </row>
    <row r="754" spans="1:26" ht="13.9">
      <c r="A754" s="164"/>
      <c r="B754" s="190"/>
      <c r="C754" s="191"/>
      <c r="D754" s="192"/>
      <c r="E754" s="192"/>
      <c r="F754" s="191"/>
      <c r="G754" s="191"/>
      <c r="H754" s="191"/>
      <c r="I754" s="164"/>
      <c r="J754" s="164"/>
      <c r="K754" s="164"/>
      <c r="L754" s="164"/>
      <c r="M754" s="164"/>
      <c r="N754" s="164"/>
      <c r="O754" s="164"/>
      <c r="P754" s="164"/>
      <c r="Q754" s="164"/>
      <c r="R754" s="164"/>
      <c r="S754" s="164"/>
      <c r="T754" s="164"/>
      <c r="U754" s="164"/>
      <c r="V754" s="164"/>
      <c r="W754" s="164"/>
      <c r="X754" s="164"/>
      <c r="Y754" s="164"/>
      <c r="Z754" s="164"/>
    </row>
    <row r="755" spans="1:26" ht="13.9">
      <c r="A755" s="164"/>
      <c r="B755" s="190"/>
      <c r="C755" s="191"/>
      <c r="D755" s="192"/>
      <c r="E755" s="192"/>
      <c r="F755" s="191"/>
      <c r="G755" s="191"/>
      <c r="H755" s="191"/>
      <c r="I755" s="164"/>
      <c r="J755" s="164"/>
      <c r="K755" s="164"/>
      <c r="L755" s="164"/>
      <c r="M755" s="164"/>
      <c r="N755" s="164"/>
      <c r="O755" s="164"/>
      <c r="P755" s="164"/>
      <c r="Q755" s="164"/>
      <c r="R755" s="164"/>
      <c r="S755" s="164"/>
      <c r="T755" s="164"/>
      <c r="U755" s="164"/>
      <c r="V755" s="164"/>
      <c r="W755" s="164"/>
      <c r="X755" s="164"/>
      <c r="Y755" s="164"/>
      <c r="Z755" s="164"/>
    </row>
    <row r="756" spans="1:26" ht="13.9">
      <c r="A756" s="164"/>
      <c r="B756" s="190"/>
      <c r="C756" s="191"/>
      <c r="D756" s="192"/>
      <c r="E756" s="192"/>
      <c r="F756" s="191"/>
      <c r="G756" s="191"/>
      <c r="H756" s="191"/>
      <c r="I756" s="164"/>
      <c r="J756" s="164"/>
      <c r="K756" s="164"/>
      <c r="L756" s="164"/>
      <c r="M756" s="164"/>
      <c r="N756" s="164"/>
      <c r="O756" s="164"/>
      <c r="P756" s="164"/>
      <c r="Q756" s="164"/>
      <c r="R756" s="164"/>
      <c r="S756" s="164"/>
      <c r="T756" s="164"/>
      <c r="U756" s="164"/>
      <c r="V756" s="164"/>
      <c r="W756" s="164"/>
      <c r="X756" s="164"/>
      <c r="Y756" s="164"/>
      <c r="Z756" s="164"/>
    </row>
    <row r="757" spans="1:26" ht="13.9">
      <c r="A757" s="164"/>
      <c r="B757" s="190"/>
      <c r="C757" s="191"/>
      <c r="D757" s="192"/>
      <c r="E757" s="192"/>
      <c r="F757" s="191"/>
      <c r="G757" s="191"/>
      <c r="H757" s="191"/>
      <c r="I757" s="164"/>
      <c r="J757" s="164"/>
      <c r="K757" s="164"/>
      <c r="L757" s="164"/>
      <c r="M757" s="164"/>
      <c r="N757" s="164"/>
      <c r="O757" s="164"/>
      <c r="P757" s="164"/>
      <c r="Q757" s="164"/>
      <c r="R757" s="164"/>
      <c r="S757" s="164"/>
      <c r="T757" s="164"/>
      <c r="U757" s="164"/>
      <c r="V757" s="164"/>
      <c r="W757" s="164"/>
      <c r="X757" s="164"/>
      <c r="Y757" s="164"/>
      <c r="Z757" s="164"/>
    </row>
    <row r="758" spans="1:26" ht="13.9">
      <c r="A758" s="164"/>
      <c r="B758" s="190"/>
      <c r="C758" s="191"/>
      <c r="D758" s="192"/>
      <c r="E758" s="192"/>
      <c r="F758" s="191"/>
      <c r="G758" s="191"/>
      <c r="H758" s="191"/>
      <c r="I758" s="164"/>
      <c r="J758" s="164"/>
      <c r="K758" s="164"/>
      <c r="L758" s="164"/>
      <c r="M758" s="164"/>
      <c r="N758" s="164"/>
      <c r="O758" s="164"/>
      <c r="P758" s="164"/>
      <c r="Q758" s="164"/>
      <c r="R758" s="164"/>
      <c r="S758" s="164"/>
      <c r="T758" s="164"/>
      <c r="U758" s="164"/>
      <c r="V758" s="164"/>
      <c r="W758" s="164"/>
      <c r="X758" s="164"/>
      <c r="Y758" s="164"/>
      <c r="Z758" s="164"/>
    </row>
    <row r="759" spans="1:26" ht="13.9">
      <c r="A759" s="164"/>
      <c r="B759" s="190"/>
      <c r="C759" s="191"/>
      <c r="D759" s="192"/>
      <c r="E759" s="192"/>
      <c r="F759" s="191"/>
      <c r="G759" s="191"/>
      <c r="H759" s="191"/>
      <c r="I759" s="164"/>
      <c r="J759" s="164"/>
      <c r="K759" s="164"/>
      <c r="L759" s="164"/>
      <c r="M759" s="164"/>
      <c r="N759" s="164"/>
      <c r="O759" s="164"/>
      <c r="P759" s="164"/>
      <c r="Q759" s="164"/>
      <c r="R759" s="164"/>
      <c r="S759" s="164"/>
      <c r="T759" s="164"/>
      <c r="U759" s="164"/>
      <c r="V759" s="164"/>
      <c r="W759" s="164"/>
      <c r="X759" s="164"/>
      <c r="Y759" s="164"/>
      <c r="Z759" s="164"/>
    </row>
    <row r="760" spans="1:26" ht="13.9">
      <c r="A760" s="164"/>
      <c r="B760" s="190"/>
      <c r="C760" s="191"/>
      <c r="D760" s="192"/>
      <c r="E760" s="192"/>
      <c r="F760" s="191"/>
      <c r="G760" s="191"/>
      <c r="H760" s="191"/>
      <c r="I760" s="164"/>
      <c r="J760" s="164"/>
      <c r="K760" s="164"/>
      <c r="L760" s="164"/>
      <c r="M760" s="164"/>
      <c r="N760" s="164"/>
      <c r="O760" s="164"/>
      <c r="P760" s="164"/>
      <c r="Q760" s="164"/>
      <c r="R760" s="164"/>
      <c r="S760" s="164"/>
      <c r="T760" s="164"/>
      <c r="U760" s="164"/>
      <c r="V760" s="164"/>
      <c r="W760" s="164"/>
      <c r="X760" s="164"/>
      <c r="Y760" s="164"/>
      <c r="Z760" s="164"/>
    </row>
    <row r="761" spans="1:26" ht="13.9">
      <c r="A761" s="164"/>
      <c r="B761" s="190"/>
      <c r="C761" s="191"/>
      <c r="D761" s="192"/>
      <c r="E761" s="192"/>
      <c r="F761" s="191"/>
      <c r="G761" s="191"/>
      <c r="H761" s="191"/>
      <c r="I761" s="164"/>
      <c r="J761" s="164"/>
      <c r="K761" s="164"/>
      <c r="L761" s="164"/>
      <c r="M761" s="164"/>
      <c r="N761" s="164"/>
      <c r="O761" s="164"/>
      <c r="P761" s="164"/>
      <c r="Q761" s="164"/>
      <c r="R761" s="164"/>
      <c r="S761" s="164"/>
      <c r="T761" s="164"/>
      <c r="U761" s="164"/>
      <c r="V761" s="164"/>
      <c r="W761" s="164"/>
      <c r="X761" s="164"/>
      <c r="Y761" s="164"/>
      <c r="Z761" s="164"/>
    </row>
    <row r="762" spans="1:26" ht="13.9">
      <c r="A762" s="164"/>
      <c r="B762" s="190"/>
      <c r="C762" s="191"/>
      <c r="D762" s="192"/>
      <c r="E762" s="192"/>
      <c r="F762" s="191"/>
      <c r="G762" s="191"/>
      <c r="H762" s="191"/>
      <c r="I762" s="164"/>
      <c r="J762" s="164"/>
      <c r="K762" s="164"/>
      <c r="L762" s="164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64"/>
      <c r="X762" s="164"/>
      <c r="Y762" s="164"/>
      <c r="Z762" s="164"/>
    </row>
    <row r="763" spans="1:26" ht="13.9">
      <c r="A763" s="164"/>
      <c r="B763" s="190"/>
      <c r="C763" s="191"/>
      <c r="D763" s="192"/>
      <c r="E763" s="192"/>
      <c r="F763" s="191"/>
      <c r="G763" s="191"/>
      <c r="H763" s="191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4"/>
      <c r="Z763" s="164"/>
    </row>
    <row r="764" spans="1:26" ht="13.9">
      <c r="A764" s="164"/>
      <c r="B764" s="190"/>
      <c r="C764" s="191"/>
      <c r="D764" s="192"/>
      <c r="E764" s="192"/>
      <c r="F764" s="191"/>
      <c r="G764" s="191"/>
      <c r="H764" s="191"/>
      <c r="I764" s="164"/>
      <c r="J764" s="164"/>
      <c r="K764" s="164"/>
      <c r="L764" s="164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64"/>
      <c r="X764" s="164"/>
      <c r="Y764" s="164"/>
      <c r="Z764" s="164"/>
    </row>
    <row r="765" spans="1:26" ht="13.9">
      <c r="A765" s="164"/>
      <c r="B765" s="190"/>
      <c r="C765" s="191"/>
      <c r="D765" s="192"/>
      <c r="E765" s="192"/>
      <c r="F765" s="191"/>
      <c r="G765" s="191"/>
      <c r="H765" s="191"/>
      <c r="I765" s="164"/>
      <c r="J765" s="164"/>
      <c r="K765" s="164"/>
      <c r="L765" s="164"/>
      <c r="M765" s="164"/>
      <c r="N765" s="164"/>
      <c r="O765" s="164"/>
      <c r="P765" s="164"/>
      <c r="Q765" s="164"/>
      <c r="R765" s="164"/>
      <c r="S765" s="164"/>
      <c r="T765" s="164"/>
      <c r="U765" s="164"/>
      <c r="V765" s="164"/>
      <c r="W765" s="164"/>
      <c r="X765" s="164"/>
      <c r="Y765" s="164"/>
      <c r="Z765" s="164"/>
    </row>
    <row r="766" spans="1:26" ht="13.9">
      <c r="A766" s="164"/>
      <c r="B766" s="190"/>
      <c r="C766" s="191"/>
      <c r="D766" s="192"/>
      <c r="E766" s="192"/>
      <c r="F766" s="191"/>
      <c r="G766" s="191"/>
      <c r="H766" s="191"/>
      <c r="I766" s="164"/>
      <c r="J766" s="164"/>
      <c r="K766" s="164"/>
      <c r="L766" s="164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64"/>
      <c r="X766" s="164"/>
      <c r="Y766" s="164"/>
      <c r="Z766" s="164"/>
    </row>
    <row r="767" spans="1:26" ht="13.9">
      <c r="A767" s="164"/>
      <c r="B767" s="190"/>
      <c r="C767" s="191"/>
      <c r="D767" s="192"/>
      <c r="E767" s="192"/>
      <c r="F767" s="191"/>
      <c r="G767" s="191"/>
      <c r="H767" s="191"/>
      <c r="I767" s="164"/>
      <c r="J767" s="164"/>
      <c r="K767" s="164"/>
      <c r="L767" s="164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64"/>
      <c r="X767" s="164"/>
      <c r="Y767" s="164"/>
      <c r="Z767" s="164"/>
    </row>
    <row r="768" spans="1:26" ht="13.9">
      <c r="A768" s="164"/>
      <c r="B768" s="190"/>
      <c r="C768" s="191"/>
      <c r="D768" s="192"/>
      <c r="E768" s="192"/>
      <c r="F768" s="191"/>
      <c r="G768" s="191"/>
      <c r="H768" s="191"/>
      <c r="I768" s="164"/>
      <c r="J768" s="164"/>
      <c r="K768" s="164"/>
      <c r="L768" s="164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64"/>
      <c r="X768" s="164"/>
      <c r="Y768" s="164"/>
      <c r="Z768" s="164"/>
    </row>
    <row r="769" spans="1:26" ht="13.9">
      <c r="A769" s="164"/>
      <c r="B769" s="190"/>
      <c r="C769" s="191"/>
      <c r="D769" s="192"/>
      <c r="E769" s="192"/>
      <c r="F769" s="191"/>
      <c r="G769" s="191"/>
      <c r="H769" s="191"/>
      <c r="I769" s="164"/>
      <c r="J769" s="164"/>
      <c r="K769" s="164"/>
      <c r="L769" s="164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64"/>
      <c r="X769" s="164"/>
      <c r="Y769" s="164"/>
      <c r="Z769" s="164"/>
    </row>
    <row r="770" spans="1:26" ht="13.9">
      <c r="A770" s="164"/>
      <c r="B770" s="190"/>
      <c r="C770" s="191"/>
      <c r="D770" s="192"/>
      <c r="E770" s="192"/>
      <c r="F770" s="191"/>
      <c r="G770" s="191"/>
      <c r="H770" s="191"/>
      <c r="I770" s="164"/>
      <c r="J770" s="164"/>
      <c r="K770" s="164"/>
      <c r="L770" s="164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64"/>
      <c r="X770" s="164"/>
      <c r="Y770" s="164"/>
      <c r="Z770" s="164"/>
    </row>
    <row r="771" spans="1:26" ht="13.9">
      <c r="A771" s="164"/>
      <c r="B771" s="190"/>
      <c r="C771" s="191"/>
      <c r="D771" s="192"/>
      <c r="E771" s="192"/>
      <c r="F771" s="191"/>
      <c r="G771" s="191"/>
      <c r="H771" s="191"/>
      <c r="I771" s="164"/>
      <c r="J771" s="164"/>
      <c r="K771" s="164"/>
      <c r="L771" s="164"/>
      <c r="M771" s="164"/>
      <c r="N771" s="164"/>
      <c r="O771" s="164"/>
      <c r="P771" s="164"/>
      <c r="Q771" s="164"/>
      <c r="R771" s="164"/>
      <c r="S771" s="164"/>
      <c r="T771" s="164"/>
      <c r="U771" s="164"/>
      <c r="V771" s="164"/>
      <c r="W771" s="164"/>
      <c r="X771" s="164"/>
      <c r="Y771" s="164"/>
      <c r="Z771" s="164"/>
    </row>
    <row r="772" spans="1:26" ht="13.9">
      <c r="A772" s="164"/>
      <c r="B772" s="190"/>
      <c r="C772" s="191"/>
      <c r="D772" s="192"/>
      <c r="E772" s="192"/>
      <c r="F772" s="191"/>
      <c r="G772" s="191"/>
      <c r="H772" s="191"/>
      <c r="I772" s="164"/>
      <c r="J772" s="164"/>
      <c r="K772" s="164"/>
      <c r="L772" s="164"/>
      <c r="M772" s="164"/>
      <c r="N772" s="164"/>
      <c r="O772" s="164"/>
      <c r="P772" s="164"/>
      <c r="Q772" s="164"/>
      <c r="R772" s="164"/>
      <c r="S772" s="164"/>
      <c r="T772" s="164"/>
      <c r="U772" s="164"/>
      <c r="V772" s="164"/>
      <c r="W772" s="164"/>
      <c r="X772" s="164"/>
      <c r="Y772" s="164"/>
      <c r="Z772" s="164"/>
    </row>
    <row r="773" spans="1:26" ht="13.9">
      <c r="A773" s="164"/>
      <c r="B773" s="190"/>
      <c r="C773" s="191"/>
      <c r="D773" s="192"/>
      <c r="E773" s="192"/>
      <c r="F773" s="191"/>
      <c r="G773" s="191"/>
      <c r="H773" s="191"/>
      <c r="I773" s="164"/>
      <c r="J773" s="164"/>
      <c r="K773" s="164"/>
      <c r="L773" s="164"/>
      <c r="M773" s="164"/>
      <c r="N773" s="164"/>
      <c r="O773" s="164"/>
      <c r="P773" s="164"/>
      <c r="Q773" s="164"/>
      <c r="R773" s="164"/>
      <c r="S773" s="164"/>
      <c r="T773" s="164"/>
      <c r="U773" s="164"/>
      <c r="V773" s="164"/>
      <c r="W773" s="164"/>
      <c r="X773" s="164"/>
      <c r="Y773" s="164"/>
      <c r="Z773" s="164"/>
    </row>
    <row r="774" spans="1:26" ht="13.9">
      <c r="A774" s="164"/>
      <c r="B774" s="190"/>
      <c r="C774" s="191"/>
      <c r="D774" s="192"/>
      <c r="E774" s="192"/>
      <c r="F774" s="191"/>
      <c r="G774" s="191"/>
      <c r="H774" s="191"/>
      <c r="I774" s="164"/>
      <c r="J774" s="164"/>
      <c r="K774" s="164"/>
      <c r="L774" s="164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64"/>
      <c r="X774" s="164"/>
      <c r="Y774" s="164"/>
      <c r="Z774" s="164"/>
    </row>
    <row r="775" spans="1:26" ht="13.9">
      <c r="A775" s="164"/>
      <c r="B775" s="190"/>
      <c r="C775" s="191"/>
      <c r="D775" s="192"/>
      <c r="E775" s="192"/>
      <c r="F775" s="191"/>
      <c r="G775" s="191"/>
      <c r="H775" s="191"/>
      <c r="I775" s="164"/>
      <c r="J775" s="164"/>
      <c r="K775" s="164"/>
      <c r="L775" s="164"/>
      <c r="M775" s="164"/>
      <c r="N775" s="164"/>
      <c r="O775" s="164"/>
      <c r="P775" s="164"/>
      <c r="Q775" s="164"/>
      <c r="R775" s="164"/>
      <c r="S775" s="164"/>
      <c r="T775" s="164"/>
      <c r="U775" s="164"/>
      <c r="V775" s="164"/>
      <c r="W775" s="164"/>
      <c r="X775" s="164"/>
      <c r="Y775" s="164"/>
      <c r="Z775" s="164"/>
    </row>
    <row r="776" spans="1:26" ht="13.9">
      <c r="A776" s="164"/>
      <c r="B776" s="190"/>
      <c r="C776" s="191"/>
      <c r="D776" s="192"/>
      <c r="E776" s="192"/>
      <c r="F776" s="191"/>
      <c r="G776" s="191"/>
      <c r="H776" s="191"/>
      <c r="I776" s="164"/>
      <c r="J776" s="164"/>
      <c r="K776" s="164"/>
      <c r="L776" s="164"/>
      <c r="M776" s="164"/>
      <c r="N776" s="164"/>
      <c r="O776" s="164"/>
      <c r="P776" s="164"/>
      <c r="Q776" s="164"/>
      <c r="R776" s="164"/>
      <c r="S776" s="164"/>
      <c r="T776" s="164"/>
      <c r="U776" s="164"/>
      <c r="V776" s="164"/>
      <c r="W776" s="164"/>
      <c r="X776" s="164"/>
      <c r="Y776" s="164"/>
      <c r="Z776" s="164"/>
    </row>
    <row r="777" spans="1:26" ht="13.9">
      <c r="A777" s="164"/>
      <c r="B777" s="190"/>
      <c r="C777" s="191"/>
      <c r="D777" s="192"/>
      <c r="E777" s="192"/>
      <c r="F777" s="191"/>
      <c r="G777" s="191"/>
      <c r="H777" s="191"/>
      <c r="I777" s="164"/>
      <c r="J777" s="164"/>
      <c r="K777" s="164"/>
      <c r="L777" s="164"/>
      <c r="M777" s="164"/>
      <c r="N777" s="164"/>
      <c r="O777" s="164"/>
      <c r="P777" s="164"/>
      <c r="Q777" s="164"/>
      <c r="R777" s="164"/>
      <c r="S777" s="164"/>
      <c r="T777" s="164"/>
      <c r="U777" s="164"/>
      <c r="V777" s="164"/>
      <c r="W777" s="164"/>
      <c r="X777" s="164"/>
      <c r="Y777" s="164"/>
      <c r="Z777" s="164"/>
    </row>
    <row r="778" spans="1:26" ht="13.9">
      <c r="A778" s="164"/>
      <c r="B778" s="190"/>
      <c r="C778" s="191"/>
      <c r="D778" s="192"/>
      <c r="E778" s="192"/>
      <c r="F778" s="191"/>
      <c r="G778" s="191"/>
      <c r="H778" s="191"/>
      <c r="I778" s="164"/>
      <c r="J778" s="164"/>
      <c r="K778" s="164"/>
      <c r="L778" s="164"/>
      <c r="M778" s="164"/>
      <c r="N778" s="164"/>
      <c r="O778" s="164"/>
      <c r="P778" s="164"/>
      <c r="Q778" s="164"/>
      <c r="R778" s="164"/>
      <c r="S778" s="164"/>
      <c r="T778" s="164"/>
      <c r="U778" s="164"/>
      <c r="V778" s="164"/>
      <c r="W778" s="164"/>
      <c r="X778" s="164"/>
      <c r="Y778" s="164"/>
      <c r="Z778" s="164"/>
    </row>
    <row r="779" spans="1:26" ht="13.9">
      <c r="A779" s="164"/>
      <c r="B779" s="190"/>
      <c r="C779" s="191"/>
      <c r="D779" s="192"/>
      <c r="E779" s="192"/>
      <c r="F779" s="191"/>
      <c r="G779" s="191"/>
      <c r="H779" s="191"/>
      <c r="I779" s="164"/>
      <c r="J779" s="164"/>
      <c r="K779" s="164"/>
      <c r="L779" s="164"/>
      <c r="M779" s="164"/>
      <c r="N779" s="164"/>
      <c r="O779" s="164"/>
      <c r="P779" s="164"/>
      <c r="Q779" s="164"/>
      <c r="R779" s="164"/>
      <c r="S779" s="164"/>
      <c r="T779" s="164"/>
      <c r="U779" s="164"/>
      <c r="V779" s="164"/>
      <c r="W779" s="164"/>
      <c r="X779" s="164"/>
      <c r="Y779" s="164"/>
      <c r="Z779" s="164"/>
    </row>
    <row r="780" spans="1:26" ht="13.9">
      <c r="A780" s="164"/>
      <c r="B780" s="190"/>
      <c r="C780" s="191"/>
      <c r="D780" s="192"/>
      <c r="E780" s="192"/>
      <c r="F780" s="191"/>
      <c r="G780" s="191"/>
      <c r="H780" s="191"/>
      <c r="I780" s="164"/>
      <c r="J780" s="164"/>
      <c r="K780" s="164"/>
      <c r="L780" s="164"/>
      <c r="M780" s="164"/>
      <c r="N780" s="164"/>
      <c r="O780" s="164"/>
      <c r="P780" s="164"/>
      <c r="Q780" s="164"/>
      <c r="R780" s="164"/>
      <c r="S780" s="164"/>
      <c r="T780" s="164"/>
      <c r="U780" s="164"/>
      <c r="V780" s="164"/>
      <c r="W780" s="164"/>
      <c r="X780" s="164"/>
      <c r="Y780" s="164"/>
      <c r="Z780" s="164"/>
    </row>
    <row r="781" spans="1:26" ht="13.9">
      <c r="A781" s="164"/>
      <c r="B781" s="190"/>
      <c r="C781" s="191"/>
      <c r="D781" s="192"/>
      <c r="E781" s="192"/>
      <c r="F781" s="191"/>
      <c r="G781" s="191"/>
      <c r="H781" s="191"/>
      <c r="I781" s="164"/>
      <c r="J781" s="164"/>
      <c r="K781" s="164"/>
      <c r="L781" s="164"/>
      <c r="M781" s="164"/>
      <c r="N781" s="164"/>
      <c r="O781" s="164"/>
      <c r="P781" s="164"/>
      <c r="Q781" s="164"/>
      <c r="R781" s="164"/>
      <c r="S781" s="164"/>
      <c r="T781" s="164"/>
      <c r="U781" s="164"/>
      <c r="V781" s="164"/>
      <c r="W781" s="164"/>
      <c r="X781" s="164"/>
      <c r="Y781" s="164"/>
      <c r="Z781" s="164"/>
    </row>
    <row r="782" spans="1:26" ht="13.9">
      <c r="A782" s="164"/>
      <c r="B782" s="190"/>
      <c r="C782" s="191"/>
      <c r="D782" s="192"/>
      <c r="E782" s="192"/>
      <c r="F782" s="191"/>
      <c r="G782" s="191"/>
      <c r="H782" s="191"/>
      <c r="I782" s="164"/>
      <c r="J782" s="164"/>
      <c r="K782" s="164"/>
      <c r="L782" s="164"/>
      <c r="M782" s="164"/>
      <c r="N782" s="164"/>
      <c r="O782" s="164"/>
      <c r="P782" s="164"/>
      <c r="Q782" s="164"/>
      <c r="R782" s="164"/>
      <c r="S782" s="164"/>
      <c r="T782" s="164"/>
      <c r="U782" s="164"/>
      <c r="V782" s="164"/>
      <c r="W782" s="164"/>
      <c r="X782" s="164"/>
      <c r="Y782" s="164"/>
      <c r="Z782" s="164"/>
    </row>
    <row r="783" spans="1:26" ht="13.9">
      <c r="A783" s="164"/>
      <c r="B783" s="190"/>
      <c r="C783" s="191"/>
      <c r="D783" s="192"/>
      <c r="E783" s="192"/>
      <c r="F783" s="191"/>
      <c r="G783" s="191"/>
      <c r="H783" s="191"/>
      <c r="I783" s="164"/>
      <c r="J783" s="164"/>
      <c r="K783" s="164"/>
      <c r="L783" s="164"/>
      <c r="M783" s="164"/>
      <c r="N783" s="164"/>
      <c r="O783" s="164"/>
      <c r="P783" s="164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</row>
    <row r="784" spans="1:26" ht="13.9">
      <c r="A784" s="164"/>
      <c r="B784" s="190"/>
      <c r="C784" s="191"/>
      <c r="D784" s="192"/>
      <c r="E784" s="192"/>
      <c r="F784" s="191"/>
      <c r="G784" s="191"/>
      <c r="H784" s="191"/>
      <c r="I784" s="164"/>
      <c r="J784" s="164"/>
      <c r="K784" s="164"/>
      <c r="L784" s="164"/>
      <c r="M784" s="164"/>
      <c r="N784" s="164"/>
      <c r="O784" s="164"/>
      <c r="P784" s="164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</row>
    <row r="785" spans="1:26" ht="13.9">
      <c r="A785" s="164"/>
      <c r="B785" s="190"/>
      <c r="C785" s="191"/>
      <c r="D785" s="192"/>
      <c r="E785" s="192"/>
      <c r="F785" s="191"/>
      <c r="G785" s="191"/>
      <c r="H785" s="191"/>
      <c r="I785" s="164"/>
      <c r="J785" s="164"/>
      <c r="K785" s="164"/>
      <c r="L785" s="164"/>
      <c r="M785" s="164"/>
      <c r="N785" s="164"/>
      <c r="O785" s="164"/>
      <c r="P785" s="164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</row>
    <row r="786" spans="1:26" ht="13.9">
      <c r="A786" s="164"/>
      <c r="B786" s="190"/>
      <c r="C786" s="191"/>
      <c r="D786" s="192"/>
      <c r="E786" s="192"/>
      <c r="F786" s="191"/>
      <c r="G786" s="191"/>
      <c r="H786" s="191"/>
      <c r="I786" s="164"/>
      <c r="J786" s="164"/>
      <c r="K786" s="164"/>
      <c r="L786" s="164"/>
      <c r="M786" s="164"/>
      <c r="N786" s="164"/>
      <c r="O786" s="164"/>
      <c r="P786" s="164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</row>
    <row r="787" spans="1:26" ht="13.9">
      <c r="A787" s="164"/>
      <c r="B787" s="190"/>
      <c r="C787" s="191"/>
      <c r="D787" s="192"/>
      <c r="E787" s="192"/>
      <c r="F787" s="191"/>
      <c r="G787" s="191"/>
      <c r="H787" s="191"/>
      <c r="I787" s="164"/>
      <c r="J787" s="164"/>
      <c r="K787" s="164"/>
      <c r="L787" s="164"/>
      <c r="M787" s="164"/>
      <c r="N787" s="164"/>
      <c r="O787" s="164"/>
      <c r="P787" s="164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</row>
    <row r="788" spans="1:26" ht="13.9">
      <c r="A788" s="164"/>
      <c r="B788" s="190"/>
      <c r="C788" s="191"/>
      <c r="D788" s="192"/>
      <c r="E788" s="192"/>
      <c r="F788" s="191"/>
      <c r="G788" s="191"/>
      <c r="H788" s="191"/>
      <c r="I788" s="164"/>
      <c r="J788" s="164"/>
      <c r="K788" s="164"/>
      <c r="L788" s="164"/>
      <c r="M788" s="164"/>
      <c r="N788" s="164"/>
      <c r="O788" s="164"/>
      <c r="P788" s="164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</row>
    <row r="789" spans="1:26" ht="13.9">
      <c r="A789" s="164"/>
      <c r="B789" s="190"/>
      <c r="C789" s="191"/>
      <c r="D789" s="192"/>
      <c r="E789" s="192"/>
      <c r="F789" s="191"/>
      <c r="G789" s="191"/>
      <c r="H789" s="191"/>
      <c r="I789" s="164"/>
      <c r="J789" s="164"/>
      <c r="K789" s="164"/>
      <c r="L789" s="164"/>
      <c r="M789" s="164"/>
      <c r="N789" s="164"/>
      <c r="O789" s="164"/>
      <c r="P789" s="164"/>
      <c r="Q789" s="164"/>
      <c r="R789" s="164"/>
      <c r="S789" s="164"/>
      <c r="T789" s="164"/>
      <c r="U789" s="164"/>
      <c r="V789" s="164"/>
      <c r="W789" s="164"/>
      <c r="X789" s="164"/>
      <c r="Y789" s="164"/>
      <c r="Z789" s="164"/>
    </row>
    <row r="790" spans="1:26" ht="13.9">
      <c r="A790" s="164"/>
      <c r="B790" s="190"/>
      <c r="C790" s="191"/>
      <c r="D790" s="192"/>
      <c r="E790" s="192"/>
      <c r="F790" s="191"/>
      <c r="G790" s="191"/>
      <c r="H790" s="191"/>
      <c r="I790" s="164"/>
      <c r="J790" s="164"/>
      <c r="K790" s="164"/>
      <c r="L790" s="164"/>
      <c r="M790" s="164"/>
      <c r="N790" s="164"/>
      <c r="O790" s="164"/>
      <c r="P790" s="164"/>
      <c r="Q790" s="164"/>
      <c r="R790" s="164"/>
      <c r="S790" s="164"/>
      <c r="T790" s="164"/>
      <c r="U790" s="164"/>
      <c r="V790" s="164"/>
      <c r="W790" s="164"/>
      <c r="X790" s="164"/>
      <c r="Y790" s="164"/>
      <c r="Z790" s="164"/>
    </row>
    <row r="791" spans="1:26" ht="13.9">
      <c r="A791" s="164"/>
      <c r="B791" s="190"/>
      <c r="C791" s="191"/>
      <c r="D791" s="192"/>
      <c r="E791" s="192"/>
      <c r="F791" s="191"/>
      <c r="G791" s="191"/>
      <c r="H791" s="191"/>
      <c r="I791" s="164"/>
      <c r="J791" s="164"/>
      <c r="K791" s="164"/>
      <c r="L791" s="164"/>
      <c r="M791" s="164"/>
      <c r="N791" s="164"/>
      <c r="O791" s="164"/>
      <c r="P791" s="164"/>
      <c r="Q791" s="164"/>
      <c r="R791" s="164"/>
      <c r="S791" s="164"/>
      <c r="T791" s="164"/>
      <c r="U791" s="164"/>
      <c r="V791" s="164"/>
      <c r="W791" s="164"/>
      <c r="X791" s="164"/>
      <c r="Y791" s="164"/>
      <c r="Z791" s="164"/>
    </row>
    <row r="792" spans="1:26" ht="13.9">
      <c r="A792" s="164"/>
      <c r="B792" s="190"/>
      <c r="C792" s="191"/>
      <c r="D792" s="192"/>
      <c r="E792" s="192"/>
      <c r="F792" s="191"/>
      <c r="G792" s="191"/>
      <c r="H792" s="191"/>
      <c r="I792" s="164"/>
      <c r="J792" s="164"/>
      <c r="K792" s="164"/>
      <c r="L792" s="164"/>
      <c r="M792" s="164"/>
      <c r="N792" s="164"/>
      <c r="O792" s="164"/>
      <c r="P792" s="164"/>
      <c r="Q792" s="164"/>
      <c r="R792" s="164"/>
      <c r="S792" s="164"/>
      <c r="T792" s="164"/>
      <c r="U792" s="164"/>
      <c r="V792" s="164"/>
      <c r="W792" s="164"/>
      <c r="X792" s="164"/>
      <c r="Y792" s="164"/>
      <c r="Z792" s="164"/>
    </row>
    <row r="793" spans="1:26" ht="13.9">
      <c r="A793" s="164"/>
      <c r="B793" s="190"/>
      <c r="C793" s="191"/>
      <c r="D793" s="192"/>
      <c r="E793" s="192"/>
      <c r="F793" s="191"/>
      <c r="G793" s="191"/>
      <c r="H793" s="191"/>
      <c r="I793" s="164"/>
      <c r="J793" s="164"/>
      <c r="K793" s="164"/>
      <c r="L793" s="164"/>
      <c r="M793" s="164"/>
      <c r="N793" s="164"/>
      <c r="O793" s="164"/>
      <c r="P793" s="164"/>
      <c r="Q793" s="164"/>
      <c r="R793" s="164"/>
      <c r="S793" s="164"/>
      <c r="T793" s="164"/>
      <c r="U793" s="164"/>
      <c r="V793" s="164"/>
      <c r="W793" s="164"/>
      <c r="X793" s="164"/>
      <c r="Y793" s="164"/>
      <c r="Z793" s="164"/>
    </row>
    <row r="794" spans="1:26" ht="13.9">
      <c r="A794" s="164"/>
      <c r="B794" s="190"/>
      <c r="C794" s="191"/>
      <c r="D794" s="192"/>
      <c r="E794" s="192"/>
      <c r="F794" s="191"/>
      <c r="G794" s="191"/>
      <c r="H794" s="191"/>
      <c r="I794" s="164"/>
      <c r="J794" s="164"/>
      <c r="K794" s="164"/>
      <c r="L794" s="164"/>
      <c r="M794" s="164"/>
      <c r="N794" s="164"/>
      <c r="O794" s="164"/>
      <c r="P794" s="164"/>
      <c r="Q794" s="164"/>
      <c r="R794" s="164"/>
      <c r="S794" s="164"/>
      <c r="T794" s="164"/>
      <c r="U794" s="164"/>
      <c r="V794" s="164"/>
      <c r="W794" s="164"/>
      <c r="X794" s="164"/>
      <c r="Y794" s="164"/>
      <c r="Z794" s="164"/>
    </row>
    <row r="795" spans="1:26" ht="13.9">
      <c r="A795" s="164"/>
      <c r="B795" s="190"/>
      <c r="C795" s="191"/>
      <c r="D795" s="192"/>
      <c r="E795" s="192"/>
      <c r="F795" s="191"/>
      <c r="G795" s="191"/>
      <c r="H795" s="191"/>
      <c r="I795" s="164"/>
      <c r="J795" s="164"/>
      <c r="K795" s="164"/>
      <c r="L795" s="164"/>
      <c r="M795" s="164"/>
      <c r="N795" s="164"/>
      <c r="O795" s="164"/>
      <c r="P795" s="164"/>
      <c r="Q795" s="164"/>
      <c r="R795" s="164"/>
      <c r="S795" s="164"/>
      <c r="T795" s="164"/>
      <c r="U795" s="164"/>
      <c r="V795" s="164"/>
      <c r="W795" s="164"/>
      <c r="X795" s="164"/>
      <c r="Y795" s="164"/>
      <c r="Z795" s="164"/>
    </row>
    <row r="796" spans="1:26" ht="13.9">
      <c r="A796" s="164"/>
      <c r="B796" s="190"/>
      <c r="C796" s="191"/>
      <c r="D796" s="192"/>
      <c r="E796" s="192"/>
      <c r="F796" s="191"/>
      <c r="G796" s="191"/>
      <c r="H796" s="191"/>
      <c r="I796" s="164"/>
      <c r="J796" s="164"/>
      <c r="K796" s="164"/>
      <c r="L796" s="164"/>
      <c r="M796" s="164"/>
      <c r="N796" s="164"/>
      <c r="O796" s="164"/>
      <c r="P796" s="164"/>
      <c r="Q796" s="164"/>
      <c r="R796" s="164"/>
      <c r="S796" s="164"/>
      <c r="T796" s="164"/>
      <c r="U796" s="164"/>
      <c r="V796" s="164"/>
      <c r="W796" s="164"/>
      <c r="X796" s="164"/>
      <c r="Y796" s="164"/>
      <c r="Z796" s="164"/>
    </row>
    <row r="797" spans="1:26" ht="13.9">
      <c r="A797" s="164"/>
      <c r="B797" s="190"/>
      <c r="C797" s="191"/>
      <c r="D797" s="192"/>
      <c r="E797" s="192"/>
      <c r="F797" s="191"/>
      <c r="G797" s="191"/>
      <c r="H797" s="191"/>
      <c r="I797" s="164"/>
      <c r="J797" s="164"/>
      <c r="K797" s="164"/>
      <c r="L797" s="164"/>
      <c r="M797" s="164"/>
      <c r="N797" s="164"/>
      <c r="O797" s="164"/>
      <c r="P797" s="164"/>
      <c r="Q797" s="164"/>
      <c r="R797" s="164"/>
      <c r="S797" s="164"/>
      <c r="T797" s="164"/>
      <c r="U797" s="164"/>
      <c r="V797" s="164"/>
      <c r="W797" s="164"/>
      <c r="X797" s="164"/>
      <c r="Y797" s="164"/>
      <c r="Z797" s="164"/>
    </row>
    <row r="798" spans="1:26" ht="13.9">
      <c r="A798" s="164"/>
      <c r="B798" s="190"/>
      <c r="C798" s="191"/>
      <c r="D798" s="192"/>
      <c r="E798" s="192"/>
      <c r="F798" s="191"/>
      <c r="G798" s="191"/>
      <c r="H798" s="191"/>
      <c r="I798" s="164"/>
      <c r="J798" s="164"/>
      <c r="K798" s="164"/>
      <c r="L798" s="164"/>
      <c r="M798" s="164"/>
      <c r="N798" s="164"/>
      <c r="O798" s="164"/>
      <c r="P798" s="164"/>
      <c r="Q798" s="164"/>
      <c r="R798" s="164"/>
      <c r="S798" s="164"/>
      <c r="T798" s="164"/>
      <c r="U798" s="164"/>
      <c r="V798" s="164"/>
      <c r="W798" s="164"/>
      <c r="X798" s="164"/>
      <c r="Y798" s="164"/>
      <c r="Z798" s="164"/>
    </row>
    <row r="799" spans="1:26" ht="13.9">
      <c r="A799" s="164"/>
      <c r="B799" s="190"/>
      <c r="C799" s="191"/>
      <c r="D799" s="192"/>
      <c r="E799" s="192"/>
      <c r="F799" s="191"/>
      <c r="G799" s="191"/>
      <c r="H799" s="191"/>
      <c r="I799" s="164"/>
      <c r="J799" s="164"/>
      <c r="K799" s="164"/>
      <c r="L799" s="164"/>
      <c r="M799" s="164"/>
      <c r="N799" s="164"/>
      <c r="O799" s="164"/>
      <c r="P799" s="164"/>
      <c r="Q799" s="164"/>
      <c r="R799" s="164"/>
      <c r="S799" s="164"/>
      <c r="T799" s="164"/>
      <c r="U799" s="164"/>
      <c r="V799" s="164"/>
      <c r="W799" s="164"/>
      <c r="X799" s="164"/>
      <c r="Y799" s="164"/>
      <c r="Z799" s="164"/>
    </row>
    <row r="800" spans="1:26" ht="13.9">
      <c r="A800" s="164"/>
      <c r="B800" s="190"/>
      <c r="C800" s="191"/>
      <c r="D800" s="192"/>
      <c r="E800" s="192"/>
      <c r="F800" s="191"/>
      <c r="G800" s="191"/>
      <c r="H800" s="191"/>
      <c r="I800" s="164"/>
      <c r="J800" s="164"/>
      <c r="K800" s="164"/>
      <c r="L800" s="164"/>
      <c r="M800" s="164"/>
      <c r="N800" s="164"/>
      <c r="O800" s="164"/>
      <c r="P800" s="164"/>
      <c r="Q800" s="164"/>
      <c r="R800" s="164"/>
      <c r="S800" s="164"/>
      <c r="T800" s="164"/>
      <c r="U800" s="164"/>
      <c r="V800" s="164"/>
      <c r="W800" s="164"/>
      <c r="X800" s="164"/>
      <c r="Y800" s="164"/>
      <c r="Z800" s="164"/>
    </row>
    <row r="801" spans="1:26" ht="13.9">
      <c r="A801" s="164"/>
      <c r="B801" s="190"/>
      <c r="C801" s="191"/>
      <c r="D801" s="192"/>
      <c r="E801" s="192"/>
      <c r="F801" s="191"/>
      <c r="G801" s="191"/>
      <c r="H801" s="191"/>
      <c r="I801" s="164"/>
      <c r="J801" s="164"/>
      <c r="K801" s="164"/>
      <c r="L801" s="164"/>
      <c r="M801" s="164"/>
      <c r="N801" s="164"/>
      <c r="O801" s="164"/>
      <c r="P801" s="164"/>
      <c r="Q801" s="164"/>
      <c r="R801" s="164"/>
      <c r="S801" s="164"/>
      <c r="T801" s="164"/>
      <c r="U801" s="164"/>
      <c r="V801" s="164"/>
      <c r="W801" s="164"/>
      <c r="X801" s="164"/>
      <c r="Y801" s="164"/>
      <c r="Z801" s="164"/>
    </row>
    <row r="802" spans="1:26" ht="13.9">
      <c r="A802" s="164"/>
      <c r="B802" s="190"/>
      <c r="C802" s="191"/>
      <c r="D802" s="192"/>
      <c r="E802" s="192"/>
      <c r="F802" s="191"/>
      <c r="G802" s="191"/>
      <c r="H802" s="191"/>
      <c r="I802" s="164"/>
      <c r="J802" s="164"/>
      <c r="K802" s="164"/>
      <c r="L802" s="164"/>
      <c r="M802" s="164"/>
      <c r="N802" s="164"/>
      <c r="O802" s="164"/>
      <c r="P802" s="164"/>
      <c r="Q802" s="164"/>
      <c r="R802" s="164"/>
      <c r="S802" s="164"/>
      <c r="T802" s="164"/>
      <c r="U802" s="164"/>
      <c r="V802" s="164"/>
      <c r="W802" s="164"/>
      <c r="X802" s="164"/>
      <c r="Y802" s="164"/>
      <c r="Z802" s="164"/>
    </row>
    <row r="803" spans="1:26" ht="13.9">
      <c r="A803" s="164"/>
      <c r="B803" s="190"/>
      <c r="C803" s="191"/>
      <c r="D803" s="192"/>
      <c r="E803" s="192"/>
      <c r="F803" s="191"/>
      <c r="G803" s="191"/>
      <c r="H803" s="191"/>
      <c r="I803" s="164"/>
      <c r="J803" s="164"/>
      <c r="K803" s="164"/>
      <c r="L803" s="164"/>
      <c r="M803" s="164"/>
      <c r="N803" s="164"/>
      <c r="O803" s="164"/>
      <c r="P803" s="164"/>
      <c r="Q803" s="164"/>
      <c r="R803" s="164"/>
      <c r="S803" s="164"/>
      <c r="T803" s="164"/>
      <c r="U803" s="164"/>
      <c r="V803" s="164"/>
      <c r="W803" s="164"/>
      <c r="X803" s="164"/>
      <c r="Y803" s="164"/>
      <c r="Z803" s="164"/>
    </row>
    <row r="804" spans="1:26" ht="13.9">
      <c r="A804" s="164"/>
      <c r="B804" s="190"/>
      <c r="C804" s="191"/>
      <c r="D804" s="192"/>
      <c r="E804" s="192"/>
      <c r="F804" s="191"/>
      <c r="G804" s="191"/>
      <c r="H804" s="191"/>
      <c r="I804" s="164"/>
      <c r="J804" s="164"/>
      <c r="K804" s="164"/>
      <c r="L804" s="164"/>
      <c r="M804" s="164"/>
      <c r="N804" s="164"/>
      <c r="O804" s="164"/>
      <c r="P804" s="164"/>
      <c r="Q804" s="164"/>
      <c r="R804" s="164"/>
      <c r="S804" s="164"/>
      <c r="T804" s="164"/>
      <c r="U804" s="164"/>
      <c r="V804" s="164"/>
      <c r="W804" s="164"/>
      <c r="X804" s="164"/>
      <c r="Y804" s="164"/>
      <c r="Z804" s="164"/>
    </row>
    <row r="805" spans="1:26" ht="13.9">
      <c r="A805" s="164"/>
      <c r="B805" s="190"/>
      <c r="C805" s="191"/>
      <c r="D805" s="192"/>
      <c r="E805" s="192"/>
      <c r="F805" s="191"/>
      <c r="G805" s="191"/>
      <c r="H805" s="191"/>
      <c r="I805" s="164"/>
      <c r="J805" s="164"/>
      <c r="K805" s="164"/>
      <c r="L805" s="164"/>
      <c r="M805" s="164"/>
      <c r="N805" s="164"/>
      <c r="O805" s="164"/>
      <c r="P805" s="164"/>
      <c r="Q805" s="164"/>
      <c r="R805" s="164"/>
      <c r="S805" s="164"/>
      <c r="T805" s="164"/>
      <c r="U805" s="164"/>
      <c r="V805" s="164"/>
      <c r="W805" s="164"/>
      <c r="X805" s="164"/>
      <c r="Y805" s="164"/>
      <c r="Z805" s="164"/>
    </row>
    <row r="806" spans="1:26" ht="13.9">
      <c r="A806" s="164"/>
      <c r="B806" s="190"/>
      <c r="C806" s="191"/>
      <c r="D806" s="192"/>
      <c r="E806" s="192"/>
      <c r="F806" s="191"/>
      <c r="G806" s="191"/>
      <c r="H806" s="191"/>
      <c r="I806" s="164"/>
      <c r="J806" s="164"/>
      <c r="K806" s="164"/>
      <c r="L806" s="164"/>
      <c r="M806" s="164"/>
      <c r="N806" s="164"/>
      <c r="O806" s="164"/>
      <c r="P806" s="164"/>
      <c r="Q806" s="164"/>
      <c r="R806" s="164"/>
      <c r="S806" s="164"/>
      <c r="T806" s="164"/>
      <c r="U806" s="164"/>
      <c r="V806" s="164"/>
      <c r="W806" s="164"/>
      <c r="X806" s="164"/>
      <c r="Y806" s="164"/>
      <c r="Z806" s="164"/>
    </row>
    <row r="807" spans="1:26" ht="13.9">
      <c r="A807" s="164"/>
      <c r="B807" s="190"/>
      <c r="C807" s="191"/>
      <c r="D807" s="192"/>
      <c r="E807" s="192"/>
      <c r="F807" s="191"/>
      <c r="G807" s="191"/>
      <c r="H807" s="191"/>
      <c r="I807" s="164"/>
      <c r="J807" s="164"/>
      <c r="K807" s="164"/>
      <c r="L807" s="164"/>
      <c r="M807" s="164"/>
      <c r="N807" s="164"/>
      <c r="O807" s="164"/>
      <c r="P807" s="164"/>
      <c r="Q807" s="164"/>
      <c r="R807" s="164"/>
      <c r="S807" s="164"/>
      <c r="T807" s="164"/>
      <c r="U807" s="164"/>
      <c r="V807" s="164"/>
      <c r="W807" s="164"/>
      <c r="X807" s="164"/>
      <c r="Y807" s="164"/>
      <c r="Z807" s="164"/>
    </row>
    <row r="808" spans="1:26" ht="13.9">
      <c r="A808" s="164"/>
      <c r="B808" s="190"/>
      <c r="C808" s="191"/>
      <c r="D808" s="192"/>
      <c r="E808" s="192"/>
      <c r="F808" s="191"/>
      <c r="G808" s="191"/>
      <c r="H808" s="191"/>
      <c r="I808" s="164"/>
      <c r="J808" s="164"/>
      <c r="K808" s="164"/>
      <c r="L808" s="164"/>
      <c r="M808" s="164"/>
      <c r="N808" s="164"/>
      <c r="O808" s="164"/>
      <c r="P808" s="164"/>
      <c r="Q808" s="164"/>
      <c r="R808" s="164"/>
      <c r="S808" s="164"/>
      <c r="T808" s="164"/>
      <c r="U808" s="164"/>
      <c r="V808" s="164"/>
      <c r="W808" s="164"/>
      <c r="X808" s="164"/>
      <c r="Y808" s="164"/>
      <c r="Z808" s="164"/>
    </row>
    <row r="809" spans="1:26" ht="13.9">
      <c r="A809" s="164"/>
      <c r="B809" s="190"/>
      <c r="C809" s="191"/>
      <c r="D809" s="192"/>
      <c r="E809" s="192"/>
      <c r="F809" s="191"/>
      <c r="G809" s="191"/>
      <c r="H809" s="191"/>
      <c r="I809" s="164"/>
      <c r="J809" s="164"/>
      <c r="K809" s="164"/>
      <c r="L809" s="164"/>
      <c r="M809" s="164"/>
      <c r="N809" s="164"/>
      <c r="O809" s="164"/>
      <c r="P809" s="164"/>
      <c r="Q809" s="164"/>
      <c r="R809" s="164"/>
      <c r="S809" s="164"/>
      <c r="T809" s="164"/>
      <c r="U809" s="164"/>
      <c r="V809" s="164"/>
      <c r="W809" s="164"/>
      <c r="X809" s="164"/>
      <c r="Y809" s="164"/>
      <c r="Z809" s="164"/>
    </row>
    <row r="810" spans="1:26" ht="13.9">
      <c r="A810" s="164"/>
      <c r="B810" s="190"/>
      <c r="C810" s="191"/>
      <c r="D810" s="192"/>
      <c r="E810" s="192"/>
      <c r="F810" s="191"/>
      <c r="G810" s="191"/>
      <c r="H810" s="191"/>
      <c r="I810" s="164"/>
      <c r="J810" s="164"/>
      <c r="K810" s="164"/>
      <c r="L810" s="164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64"/>
      <c r="X810" s="164"/>
      <c r="Y810" s="164"/>
      <c r="Z810" s="164"/>
    </row>
    <row r="811" spans="1:26" ht="13.9">
      <c r="A811" s="164"/>
      <c r="B811" s="190"/>
      <c r="C811" s="191"/>
      <c r="D811" s="192"/>
      <c r="E811" s="192"/>
      <c r="F811" s="191"/>
      <c r="G811" s="191"/>
      <c r="H811" s="191"/>
      <c r="I811" s="164"/>
      <c r="J811" s="164"/>
      <c r="K811" s="164"/>
      <c r="L811" s="164"/>
      <c r="M811" s="164"/>
      <c r="N811" s="164"/>
      <c r="O811" s="164"/>
      <c r="P811" s="164"/>
      <c r="Q811" s="164"/>
      <c r="R811" s="164"/>
      <c r="S811" s="164"/>
      <c r="T811" s="164"/>
      <c r="U811" s="164"/>
      <c r="V811" s="164"/>
      <c r="W811" s="164"/>
      <c r="X811" s="164"/>
      <c r="Y811" s="164"/>
      <c r="Z811" s="164"/>
    </row>
    <row r="812" spans="1:26" ht="13.9">
      <c r="A812" s="164"/>
      <c r="B812" s="190"/>
      <c r="C812" s="191"/>
      <c r="D812" s="192"/>
      <c r="E812" s="192"/>
      <c r="F812" s="191"/>
      <c r="G812" s="191"/>
      <c r="H812" s="191"/>
      <c r="I812" s="164"/>
      <c r="J812" s="164"/>
      <c r="K812" s="164"/>
      <c r="L812" s="164"/>
      <c r="M812" s="164"/>
      <c r="N812" s="164"/>
      <c r="O812" s="164"/>
      <c r="P812" s="164"/>
      <c r="Q812" s="164"/>
      <c r="R812" s="164"/>
      <c r="S812" s="164"/>
      <c r="T812" s="164"/>
      <c r="U812" s="164"/>
      <c r="V812" s="164"/>
      <c r="W812" s="164"/>
      <c r="X812" s="164"/>
      <c r="Y812" s="164"/>
      <c r="Z812" s="164"/>
    </row>
    <row r="813" spans="1:26" ht="13.9">
      <c r="A813" s="164"/>
      <c r="B813" s="190"/>
      <c r="C813" s="191"/>
      <c r="D813" s="192"/>
      <c r="E813" s="192"/>
      <c r="F813" s="191"/>
      <c r="G813" s="191"/>
      <c r="H813" s="191"/>
      <c r="I813" s="164"/>
      <c r="J813" s="164"/>
      <c r="K813" s="164"/>
      <c r="L813" s="164"/>
      <c r="M813" s="164"/>
      <c r="N813" s="164"/>
      <c r="O813" s="164"/>
      <c r="P813" s="164"/>
      <c r="Q813" s="164"/>
      <c r="R813" s="164"/>
      <c r="S813" s="164"/>
      <c r="T813" s="164"/>
      <c r="U813" s="164"/>
      <c r="V813" s="164"/>
      <c r="W813" s="164"/>
      <c r="X813" s="164"/>
      <c r="Y813" s="164"/>
      <c r="Z813" s="164"/>
    </row>
    <row r="814" spans="1:26" ht="13.9">
      <c r="A814" s="164"/>
      <c r="B814" s="190"/>
      <c r="C814" s="191"/>
      <c r="D814" s="192"/>
      <c r="E814" s="192"/>
      <c r="F814" s="191"/>
      <c r="G814" s="191"/>
      <c r="H814" s="191"/>
      <c r="I814" s="164"/>
      <c r="J814" s="164"/>
      <c r="K814" s="164"/>
      <c r="L814" s="164"/>
      <c r="M814" s="164"/>
      <c r="N814" s="164"/>
      <c r="O814" s="164"/>
      <c r="P814" s="164"/>
      <c r="Q814" s="164"/>
      <c r="R814" s="164"/>
      <c r="S814" s="164"/>
      <c r="T814" s="164"/>
      <c r="U814" s="164"/>
      <c r="V814" s="164"/>
      <c r="W814" s="164"/>
      <c r="X814" s="164"/>
      <c r="Y814" s="164"/>
      <c r="Z814" s="164"/>
    </row>
    <row r="815" spans="1:26" ht="13.9">
      <c r="A815" s="164"/>
      <c r="B815" s="190"/>
      <c r="C815" s="191"/>
      <c r="D815" s="192"/>
      <c r="E815" s="192"/>
      <c r="F815" s="191"/>
      <c r="G815" s="191"/>
      <c r="H815" s="191"/>
      <c r="I815" s="164"/>
      <c r="J815" s="164"/>
      <c r="K815" s="164"/>
      <c r="L815" s="164"/>
      <c r="M815" s="164"/>
      <c r="N815" s="164"/>
      <c r="O815" s="164"/>
      <c r="P815" s="164"/>
      <c r="Q815" s="164"/>
      <c r="R815" s="164"/>
      <c r="S815" s="164"/>
      <c r="T815" s="164"/>
      <c r="U815" s="164"/>
      <c r="V815" s="164"/>
      <c r="W815" s="164"/>
      <c r="X815" s="164"/>
      <c r="Y815" s="164"/>
      <c r="Z815" s="164"/>
    </row>
    <row r="816" spans="1:26" ht="13.9">
      <c r="A816" s="164"/>
      <c r="B816" s="190"/>
      <c r="C816" s="191"/>
      <c r="D816" s="192"/>
      <c r="E816" s="192"/>
      <c r="F816" s="191"/>
      <c r="G816" s="191"/>
      <c r="H816" s="191"/>
      <c r="I816" s="164"/>
      <c r="J816" s="164"/>
      <c r="K816" s="164"/>
      <c r="L816" s="164"/>
      <c r="M816" s="164"/>
      <c r="N816" s="164"/>
      <c r="O816" s="164"/>
      <c r="P816" s="164"/>
      <c r="Q816" s="164"/>
      <c r="R816" s="164"/>
      <c r="S816" s="164"/>
      <c r="T816" s="164"/>
      <c r="U816" s="164"/>
      <c r="V816" s="164"/>
      <c r="W816" s="164"/>
      <c r="X816" s="164"/>
      <c r="Y816" s="164"/>
      <c r="Z816" s="164"/>
    </row>
    <row r="817" spans="1:26" ht="13.9">
      <c r="A817" s="164"/>
      <c r="B817" s="190"/>
      <c r="C817" s="191"/>
      <c r="D817" s="192"/>
      <c r="E817" s="192"/>
      <c r="F817" s="191"/>
      <c r="G817" s="191"/>
      <c r="H817" s="191"/>
      <c r="I817" s="164"/>
      <c r="J817" s="164"/>
      <c r="K817" s="164"/>
      <c r="L817" s="164"/>
      <c r="M817" s="164"/>
      <c r="N817" s="164"/>
      <c r="O817" s="164"/>
      <c r="P817" s="164"/>
      <c r="Q817" s="164"/>
      <c r="R817" s="164"/>
      <c r="S817" s="164"/>
      <c r="T817" s="164"/>
      <c r="U817" s="164"/>
      <c r="V817" s="164"/>
      <c r="W817" s="164"/>
      <c r="X817" s="164"/>
      <c r="Y817" s="164"/>
      <c r="Z817" s="164"/>
    </row>
    <row r="818" spans="1:26" ht="13.9">
      <c r="A818" s="164"/>
      <c r="B818" s="190"/>
      <c r="C818" s="191"/>
      <c r="D818" s="192"/>
      <c r="E818" s="192"/>
      <c r="F818" s="191"/>
      <c r="G818" s="191"/>
      <c r="H818" s="191"/>
      <c r="I818" s="164"/>
      <c r="J818" s="164"/>
      <c r="K818" s="164"/>
      <c r="L818" s="164"/>
      <c r="M818" s="164"/>
      <c r="N818" s="164"/>
      <c r="O818" s="164"/>
      <c r="P818" s="164"/>
      <c r="Q818" s="164"/>
      <c r="R818" s="164"/>
      <c r="S818" s="164"/>
      <c r="T818" s="164"/>
      <c r="U818" s="164"/>
      <c r="V818" s="164"/>
      <c r="W818" s="164"/>
      <c r="X818" s="164"/>
      <c r="Y818" s="164"/>
      <c r="Z818" s="164"/>
    </row>
    <row r="819" spans="1:26" ht="13.9">
      <c r="A819" s="164"/>
      <c r="B819" s="190"/>
      <c r="C819" s="191"/>
      <c r="D819" s="192"/>
      <c r="E819" s="192"/>
      <c r="F819" s="191"/>
      <c r="G819" s="191"/>
      <c r="H819" s="191"/>
      <c r="I819" s="164"/>
      <c r="J819" s="164"/>
      <c r="K819" s="164"/>
      <c r="L819" s="164"/>
      <c r="M819" s="164"/>
      <c r="N819" s="164"/>
      <c r="O819" s="164"/>
      <c r="P819" s="164"/>
      <c r="Q819" s="164"/>
      <c r="R819" s="164"/>
      <c r="S819" s="164"/>
      <c r="T819" s="164"/>
      <c r="U819" s="164"/>
      <c r="V819" s="164"/>
      <c r="W819" s="164"/>
      <c r="X819" s="164"/>
      <c r="Y819" s="164"/>
      <c r="Z819" s="164"/>
    </row>
    <row r="820" spans="1:26" ht="13.9">
      <c r="A820" s="164"/>
      <c r="B820" s="190"/>
      <c r="C820" s="191"/>
      <c r="D820" s="192"/>
      <c r="E820" s="192"/>
      <c r="F820" s="191"/>
      <c r="G820" s="191"/>
      <c r="H820" s="191"/>
      <c r="I820" s="164"/>
      <c r="J820" s="164"/>
      <c r="K820" s="164"/>
      <c r="L820" s="164"/>
      <c r="M820" s="164"/>
      <c r="N820" s="164"/>
      <c r="O820" s="164"/>
      <c r="P820" s="164"/>
      <c r="Q820" s="164"/>
      <c r="R820" s="164"/>
      <c r="S820" s="164"/>
      <c r="T820" s="164"/>
      <c r="U820" s="164"/>
      <c r="V820" s="164"/>
      <c r="W820" s="164"/>
      <c r="X820" s="164"/>
      <c r="Y820" s="164"/>
      <c r="Z820" s="164"/>
    </row>
    <row r="821" spans="1:26" ht="13.9">
      <c r="A821" s="164"/>
      <c r="B821" s="190"/>
      <c r="C821" s="191"/>
      <c r="D821" s="192"/>
      <c r="E821" s="192"/>
      <c r="F821" s="191"/>
      <c r="G821" s="191"/>
      <c r="H821" s="191"/>
      <c r="I821" s="164"/>
      <c r="J821" s="164"/>
      <c r="K821" s="164"/>
      <c r="L821" s="164"/>
      <c r="M821" s="164"/>
      <c r="N821" s="164"/>
      <c r="O821" s="164"/>
      <c r="P821" s="164"/>
      <c r="Q821" s="164"/>
      <c r="R821" s="164"/>
      <c r="S821" s="164"/>
      <c r="T821" s="164"/>
      <c r="U821" s="164"/>
      <c r="V821" s="164"/>
      <c r="W821" s="164"/>
      <c r="X821" s="164"/>
      <c r="Y821" s="164"/>
      <c r="Z821" s="164"/>
    </row>
    <row r="822" spans="1:26" ht="13.9">
      <c r="A822" s="164"/>
      <c r="B822" s="190"/>
      <c r="C822" s="191"/>
      <c r="D822" s="192"/>
      <c r="E822" s="192"/>
      <c r="F822" s="191"/>
      <c r="G822" s="191"/>
      <c r="H822" s="191"/>
      <c r="I822" s="164"/>
      <c r="J822" s="164"/>
      <c r="K822" s="164"/>
      <c r="L822" s="164"/>
      <c r="M822" s="164"/>
      <c r="N822" s="164"/>
      <c r="O822" s="164"/>
      <c r="P822" s="164"/>
      <c r="Q822" s="164"/>
      <c r="R822" s="164"/>
      <c r="S822" s="164"/>
      <c r="T822" s="164"/>
      <c r="U822" s="164"/>
      <c r="V822" s="164"/>
      <c r="W822" s="164"/>
      <c r="X822" s="164"/>
      <c r="Y822" s="164"/>
      <c r="Z822" s="164"/>
    </row>
    <row r="823" spans="1:26" ht="13.9">
      <c r="A823" s="164"/>
      <c r="B823" s="190"/>
      <c r="C823" s="191"/>
      <c r="D823" s="192"/>
      <c r="E823" s="192"/>
      <c r="F823" s="191"/>
      <c r="G823" s="191"/>
      <c r="H823" s="191"/>
      <c r="I823" s="164"/>
      <c r="J823" s="164"/>
      <c r="K823" s="164"/>
      <c r="L823" s="164"/>
      <c r="M823" s="164"/>
      <c r="N823" s="164"/>
      <c r="O823" s="164"/>
      <c r="P823" s="164"/>
      <c r="Q823" s="164"/>
      <c r="R823" s="164"/>
      <c r="S823" s="164"/>
      <c r="T823" s="164"/>
      <c r="U823" s="164"/>
      <c r="V823" s="164"/>
      <c r="W823" s="164"/>
      <c r="X823" s="164"/>
      <c r="Y823" s="164"/>
      <c r="Z823" s="164"/>
    </row>
    <row r="824" spans="1:26" ht="13.9">
      <c r="A824" s="164"/>
      <c r="B824" s="190"/>
      <c r="C824" s="191"/>
      <c r="D824" s="192"/>
      <c r="E824" s="192"/>
      <c r="F824" s="191"/>
      <c r="G824" s="191"/>
      <c r="H824" s="191"/>
      <c r="I824" s="164"/>
      <c r="J824" s="164"/>
      <c r="K824" s="164"/>
      <c r="L824" s="164"/>
      <c r="M824" s="164"/>
      <c r="N824" s="164"/>
      <c r="O824" s="164"/>
      <c r="P824" s="164"/>
      <c r="Q824" s="164"/>
      <c r="R824" s="164"/>
      <c r="S824" s="164"/>
      <c r="T824" s="164"/>
      <c r="U824" s="164"/>
      <c r="V824" s="164"/>
      <c r="W824" s="164"/>
      <c r="X824" s="164"/>
      <c r="Y824" s="164"/>
      <c r="Z824" s="164"/>
    </row>
    <row r="825" spans="1:26" ht="13.9">
      <c r="A825" s="164"/>
      <c r="B825" s="190"/>
      <c r="C825" s="191"/>
      <c r="D825" s="192"/>
      <c r="E825" s="192"/>
      <c r="F825" s="191"/>
      <c r="G825" s="191"/>
      <c r="H825" s="191"/>
      <c r="I825" s="164"/>
      <c r="J825" s="164"/>
      <c r="K825" s="164"/>
      <c r="L825" s="164"/>
      <c r="M825" s="164"/>
      <c r="N825" s="164"/>
      <c r="O825" s="164"/>
      <c r="P825" s="164"/>
      <c r="Q825" s="164"/>
      <c r="R825" s="164"/>
      <c r="S825" s="164"/>
      <c r="T825" s="164"/>
      <c r="U825" s="164"/>
      <c r="V825" s="164"/>
      <c r="W825" s="164"/>
      <c r="X825" s="164"/>
      <c r="Y825" s="164"/>
      <c r="Z825" s="164"/>
    </row>
    <row r="826" spans="1:26" ht="13.9">
      <c r="A826" s="164"/>
      <c r="B826" s="190"/>
      <c r="C826" s="191"/>
      <c r="D826" s="192"/>
      <c r="E826" s="192"/>
      <c r="F826" s="191"/>
      <c r="G826" s="191"/>
      <c r="H826" s="191"/>
      <c r="I826" s="164"/>
      <c r="J826" s="164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  <c r="Z826" s="164"/>
    </row>
    <row r="827" spans="1:26" ht="13.9">
      <c r="A827" s="164"/>
      <c r="B827" s="190"/>
      <c r="C827" s="191"/>
      <c r="D827" s="192"/>
      <c r="E827" s="192"/>
      <c r="F827" s="191"/>
      <c r="G827" s="191"/>
      <c r="H827" s="191"/>
      <c r="I827" s="164"/>
      <c r="J827" s="164"/>
      <c r="K827" s="164"/>
      <c r="L827" s="164"/>
      <c r="M827" s="164"/>
      <c r="N827" s="164"/>
      <c r="O827" s="164"/>
      <c r="P827" s="164"/>
      <c r="Q827" s="164"/>
      <c r="R827" s="164"/>
      <c r="S827" s="164"/>
      <c r="T827" s="164"/>
      <c r="U827" s="164"/>
      <c r="V827" s="164"/>
      <c r="W827" s="164"/>
      <c r="X827" s="164"/>
      <c r="Y827" s="164"/>
      <c r="Z827" s="164"/>
    </row>
    <row r="828" spans="1:26" ht="13.9">
      <c r="A828" s="164"/>
      <c r="B828" s="190"/>
      <c r="C828" s="191"/>
      <c r="D828" s="192"/>
      <c r="E828" s="192"/>
      <c r="F828" s="191"/>
      <c r="G828" s="191"/>
      <c r="H828" s="191"/>
      <c r="I828" s="164"/>
      <c r="J828" s="164"/>
      <c r="K828" s="164"/>
      <c r="L828" s="164"/>
      <c r="M828" s="164"/>
      <c r="N828" s="164"/>
      <c r="O828" s="164"/>
      <c r="P828" s="164"/>
      <c r="Q828" s="164"/>
      <c r="R828" s="164"/>
      <c r="S828" s="164"/>
      <c r="T828" s="164"/>
      <c r="U828" s="164"/>
      <c r="V828" s="164"/>
      <c r="W828" s="164"/>
      <c r="X828" s="164"/>
      <c r="Y828" s="164"/>
      <c r="Z828" s="164"/>
    </row>
    <row r="829" spans="1:26" ht="13.9">
      <c r="A829" s="164"/>
      <c r="B829" s="190"/>
      <c r="C829" s="191"/>
      <c r="D829" s="192"/>
      <c r="E829" s="192"/>
      <c r="F829" s="191"/>
      <c r="G829" s="191"/>
      <c r="H829" s="191"/>
      <c r="I829" s="164"/>
      <c r="J829" s="164"/>
      <c r="K829" s="164"/>
      <c r="L829" s="164"/>
      <c r="M829" s="164"/>
      <c r="N829" s="164"/>
      <c r="O829" s="164"/>
      <c r="P829" s="164"/>
      <c r="Q829" s="164"/>
      <c r="R829" s="164"/>
      <c r="S829" s="164"/>
      <c r="T829" s="164"/>
      <c r="U829" s="164"/>
      <c r="V829" s="164"/>
      <c r="W829" s="164"/>
      <c r="X829" s="164"/>
      <c r="Y829" s="164"/>
      <c r="Z829" s="164"/>
    </row>
    <row r="830" spans="1:26" ht="13.9">
      <c r="A830" s="164"/>
      <c r="B830" s="190"/>
      <c r="C830" s="191"/>
      <c r="D830" s="192"/>
      <c r="E830" s="192"/>
      <c r="F830" s="191"/>
      <c r="G830" s="191"/>
      <c r="H830" s="191"/>
      <c r="I830" s="164"/>
      <c r="J830" s="164"/>
      <c r="K830" s="164"/>
      <c r="L830" s="164"/>
      <c r="M830" s="164"/>
      <c r="N830" s="164"/>
      <c r="O830" s="164"/>
      <c r="P830" s="164"/>
      <c r="Q830" s="164"/>
      <c r="R830" s="164"/>
      <c r="S830" s="164"/>
      <c r="T830" s="164"/>
      <c r="U830" s="164"/>
      <c r="V830" s="164"/>
      <c r="W830" s="164"/>
      <c r="X830" s="164"/>
      <c r="Y830" s="164"/>
      <c r="Z830" s="164"/>
    </row>
    <row r="831" spans="1:26" ht="13.9">
      <c r="A831" s="164"/>
      <c r="B831" s="190"/>
      <c r="C831" s="191"/>
      <c r="D831" s="192"/>
      <c r="E831" s="192"/>
      <c r="F831" s="191"/>
      <c r="G831" s="191"/>
      <c r="H831" s="191"/>
      <c r="I831" s="164"/>
      <c r="J831" s="164"/>
      <c r="K831" s="164"/>
      <c r="L831" s="164"/>
      <c r="M831" s="164"/>
      <c r="N831" s="164"/>
      <c r="O831" s="164"/>
      <c r="P831" s="164"/>
      <c r="Q831" s="164"/>
      <c r="R831" s="164"/>
      <c r="S831" s="164"/>
      <c r="T831" s="164"/>
      <c r="U831" s="164"/>
      <c r="V831" s="164"/>
      <c r="W831" s="164"/>
      <c r="X831" s="164"/>
      <c r="Y831" s="164"/>
      <c r="Z831" s="164"/>
    </row>
    <row r="832" spans="1:26" ht="13.9">
      <c r="A832" s="164"/>
      <c r="B832" s="190"/>
      <c r="C832" s="191"/>
      <c r="D832" s="192"/>
      <c r="E832" s="192"/>
      <c r="F832" s="191"/>
      <c r="G832" s="191"/>
      <c r="H832" s="191"/>
      <c r="I832" s="164"/>
      <c r="J832" s="164"/>
      <c r="K832" s="164"/>
      <c r="L832" s="164"/>
      <c r="M832" s="164"/>
      <c r="N832" s="164"/>
      <c r="O832" s="164"/>
      <c r="P832" s="164"/>
      <c r="Q832" s="164"/>
      <c r="R832" s="164"/>
      <c r="S832" s="164"/>
      <c r="T832" s="164"/>
      <c r="U832" s="164"/>
      <c r="V832" s="164"/>
      <c r="W832" s="164"/>
      <c r="X832" s="164"/>
      <c r="Y832" s="164"/>
      <c r="Z832" s="164"/>
    </row>
    <row r="833" spans="1:26" ht="13.9">
      <c r="A833" s="164"/>
      <c r="B833" s="190"/>
      <c r="C833" s="191"/>
      <c r="D833" s="192"/>
      <c r="E833" s="192"/>
      <c r="F833" s="191"/>
      <c r="G833" s="191"/>
      <c r="H833" s="191"/>
      <c r="I833" s="164"/>
      <c r="J833" s="164"/>
      <c r="K833" s="164"/>
      <c r="L833" s="164"/>
      <c r="M833" s="164"/>
      <c r="N833" s="164"/>
      <c r="O833" s="164"/>
      <c r="P833" s="164"/>
      <c r="Q833" s="164"/>
      <c r="R833" s="164"/>
      <c r="S833" s="164"/>
      <c r="T833" s="164"/>
      <c r="U833" s="164"/>
      <c r="V833" s="164"/>
      <c r="W833" s="164"/>
      <c r="X833" s="164"/>
      <c r="Y833" s="164"/>
      <c r="Z833" s="164"/>
    </row>
    <row r="834" spans="1:26" ht="13.9">
      <c r="A834" s="164"/>
      <c r="B834" s="190"/>
      <c r="C834" s="191"/>
      <c r="D834" s="192"/>
      <c r="E834" s="192"/>
      <c r="F834" s="191"/>
      <c r="G834" s="191"/>
      <c r="H834" s="191"/>
      <c r="I834" s="164"/>
      <c r="J834" s="164"/>
      <c r="K834" s="164"/>
      <c r="L834" s="164"/>
      <c r="M834" s="164"/>
      <c r="N834" s="164"/>
      <c r="O834" s="164"/>
      <c r="P834" s="164"/>
      <c r="Q834" s="164"/>
      <c r="R834" s="164"/>
      <c r="S834" s="164"/>
      <c r="T834" s="164"/>
      <c r="U834" s="164"/>
      <c r="V834" s="164"/>
      <c r="W834" s="164"/>
      <c r="X834" s="164"/>
      <c r="Y834" s="164"/>
      <c r="Z834" s="164"/>
    </row>
    <row r="835" spans="1:26" ht="13.9">
      <c r="A835" s="164"/>
      <c r="B835" s="190"/>
      <c r="C835" s="191"/>
      <c r="D835" s="192"/>
      <c r="E835" s="192"/>
      <c r="F835" s="191"/>
      <c r="G835" s="191"/>
      <c r="H835" s="191"/>
      <c r="I835" s="164"/>
      <c r="J835" s="164"/>
      <c r="K835" s="164"/>
      <c r="L835" s="164"/>
      <c r="M835" s="164"/>
      <c r="N835" s="164"/>
      <c r="O835" s="164"/>
      <c r="P835" s="164"/>
      <c r="Q835" s="164"/>
      <c r="R835" s="164"/>
      <c r="S835" s="164"/>
      <c r="T835" s="164"/>
      <c r="U835" s="164"/>
      <c r="V835" s="164"/>
      <c r="W835" s="164"/>
      <c r="X835" s="164"/>
      <c r="Y835" s="164"/>
      <c r="Z835" s="164"/>
    </row>
    <row r="836" spans="1:26" ht="13.9">
      <c r="A836" s="164"/>
      <c r="B836" s="190"/>
      <c r="C836" s="191"/>
      <c r="D836" s="192"/>
      <c r="E836" s="192"/>
      <c r="F836" s="191"/>
      <c r="G836" s="191"/>
      <c r="H836" s="191"/>
      <c r="I836" s="164"/>
      <c r="J836" s="164"/>
      <c r="K836" s="164"/>
      <c r="L836" s="164"/>
      <c r="M836" s="164"/>
      <c r="N836" s="164"/>
      <c r="O836" s="164"/>
      <c r="P836" s="164"/>
      <c r="Q836" s="164"/>
      <c r="R836" s="164"/>
      <c r="S836" s="164"/>
      <c r="T836" s="164"/>
      <c r="U836" s="164"/>
      <c r="V836" s="164"/>
      <c r="W836" s="164"/>
      <c r="X836" s="164"/>
      <c r="Y836" s="164"/>
      <c r="Z836" s="164"/>
    </row>
    <row r="837" spans="1:26" ht="13.9">
      <c r="A837" s="164"/>
      <c r="B837" s="190"/>
      <c r="C837" s="191"/>
      <c r="D837" s="192"/>
      <c r="E837" s="192"/>
      <c r="F837" s="191"/>
      <c r="G837" s="191"/>
      <c r="H837" s="191"/>
      <c r="I837" s="164"/>
      <c r="J837" s="164"/>
      <c r="K837" s="164"/>
      <c r="L837" s="164"/>
      <c r="M837" s="164"/>
      <c r="N837" s="164"/>
      <c r="O837" s="164"/>
      <c r="P837" s="164"/>
      <c r="Q837" s="164"/>
      <c r="R837" s="164"/>
      <c r="S837" s="164"/>
      <c r="T837" s="164"/>
      <c r="U837" s="164"/>
      <c r="V837" s="164"/>
      <c r="W837" s="164"/>
      <c r="X837" s="164"/>
      <c r="Y837" s="164"/>
      <c r="Z837" s="164"/>
    </row>
    <row r="838" spans="1:26" ht="13.9">
      <c r="A838" s="164"/>
      <c r="B838" s="190"/>
      <c r="C838" s="191"/>
      <c r="D838" s="192"/>
      <c r="E838" s="192"/>
      <c r="F838" s="191"/>
      <c r="G838" s="191"/>
      <c r="H838" s="191"/>
      <c r="I838" s="164"/>
      <c r="J838" s="164"/>
      <c r="K838" s="164"/>
      <c r="L838" s="164"/>
      <c r="M838" s="164"/>
      <c r="N838" s="164"/>
      <c r="O838" s="164"/>
      <c r="P838" s="164"/>
      <c r="Q838" s="164"/>
      <c r="R838" s="164"/>
      <c r="S838" s="164"/>
      <c r="T838" s="164"/>
      <c r="U838" s="164"/>
      <c r="V838" s="164"/>
      <c r="W838" s="164"/>
      <c r="X838" s="164"/>
      <c r="Y838" s="164"/>
      <c r="Z838" s="164"/>
    </row>
    <row r="839" spans="1:26" ht="13.9">
      <c r="A839" s="164"/>
      <c r="B839" s="190"/>
      <c r="C839" s="191"/>
      <c r="D839" s="192"/>
      <c r="E839" s="192"/>
      <c r="F839" s="191"/>
      <c r="G839" s="191"/>
      <c r="H839" s="191"/>
      <c r="I839" s="164"/>
      <c r="J839" s="164"/>
      <c r="K839" s="164"/>
      <c r="L839" s="164"/>
      <c r="M839" s="164"/>
      <c r="N839" s="164"/>
      <c r="O839" s="164"/>
      <c r="P839" s="164"/>
      <c r="Q839" s="164"/>
      <c r="R839" s="164"/>
      <c r="S839" s="164"/>
      <c r="T839" s="164"/>
      <c r="U839" s="164"/>
      <c r="V839" s="164"/>
      <c r="W839" s="164"/>
      <c r="X839" s="164"/>
      <c r="Y839" s="164"/>
      <c r="Z839" s="164"/>
    </row>
    <row r="840" spans="1:26" ht="13.9">
      <c r="A840" s="164"/>
      <c r="B840" s="190"/>
      <c r="C840" s="191"/>
      <c r="D840" s="192"/>
      <c r="E840" s="192"/>
      <c r="F840" s="191"/>
      <c r="G840" s="191"/>
      <c r="H840" s="191"/>
      <c r="I840" s="164"/>
      <c r="J840" s="164"/>
      <c r="K840" s="164"/>
      <c r="L840" s="164"/>
      <c r="M840" s="164"/>
      <c r="N840" s="164"/>
      <c r="O840" s="164"/>
      <c r="P840" s="164"/>
      <c r="Q840" s="164"/>
      <c r="R840" s="164"/>
      <c r="S840" s="164"/>
      <c r="T840" s="164"/>
      <c r="U840" s="164"/>
      <c r="V840" s="164"/>
      <c r="W840" s="164"/>
      <c r="X840" s="164"/>
      <c r="Y840" s="164"/>
      <c r="Z840" s="164"/>
    </row>
    <row r="841" spans="1:26" ht="13.9">
      <c r="A841" s="164"/>
      <c r="B841" s="190"/>
      <c r="C841" s="191"/>
      <c r="D841" s="192"/>
      <c r="E841" s="192"/>
      <c r="F841" s="191"/>
      <c r="G841" s="191"/>
      <c r="H841" s="191"/>
      <c r="I841" s="164"/>
      <c r="J841" s="164"/>
      <c r="K841" s="164"/>
      <c r="L841" s="164"/>
      <c r="M841" s="164"/>
      <c r="N841" s="164"/>
      <c r="O841" s="164"/>
      <c r="P841" s="164"/>
      <c r="Q841" s="164"/>
      <c r="R841" s="164"/>
      <c r="S841" s="164"/>
      <c r="T841" s="164"/>
      <c r="U841" s="164"/>
      <c r="V841" s="164"/>
      <c r="W841" s="164"/>
      <c r="X841" s="164"/>
      <c r="Y841" s="164"/>
      <c r="Z841" s="164"/>
    </row>
    <row r="842" spans="1:26" ht="13.9">
      <c r="A842" s="164"/>
      <c r="B842" s="190"/>
      <c r="C842" s="191"/>
      <c r="D842" s="192"/>
      <c r="E842" s="192"/>
      <c r="F842" s="191"/>
      <c r="G842" s="191"/>
      <c r="H842" s="191"/>
      <c r="I842" s="164"/>
      <c r="J842" s="164"/>
      <c r="K842" s="164"/>
      <c r="L842" s="164"/>
      <c r="M842" s="164"/>
      <c r="N842" s="164"/>
      <c r="O842" s="164"/>
      <c r="P842" s="164"/>
      <c r="Q842" s="164"/>
      <c r="R842" s="164"/>
      <c r="S842" s="164"/>
      <c r="T842" s="164"/>
      <c r="U842" s="164"/>
      <c r="V842" s="164"/>
      <c r="W842" s="164"/>
      <c r="X842" s="164"/>
      <c r="Y842" s="164"/>
      <c r="Z842" s="164"/>
    </row>
    <row r="843" spans="1:26" ht="13.9">
      <c r="A843" s="164"/>
      <c r="B843" s="190"/>
      <c r="C843" s="191"/>
      <c r="D843" s="192"/>
      <c r="E843" s="192"/>
      <c r="F843" s="191"/>
      <c r="G843" s="191"/>
      <c r="H843" s="191"/>
      <c r="I843" s="164"/>
      <c r="J843" s="164"/>
      <c r="K843" s="164"/>
      <c r="L843" s="164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64"/>
      <c r="X843" s="164"/>
      <c r="Y843" s="164"/>
      <c r="Z843" s="164"/>
    </row>
    <row r="844" spans="1:26" ht="13.9">
      <c r="A844" s="164"/>
      <c r="B844" s="190"/>
      <c r="C844" s="191"/>
      <c r="D844" s="192"/>
      <c r="E844" s="192"/>
      <c r="F844" s="191"/>
      <c r="G844" s="191"/>
      <c r="H844" s="191"/>
      <c r="I844" s="164"/>
      <c r="J844" s="164"/>
      <c r="K844" s="164"/>
      <c r="L844" s="164"/>
      <c r="M844" s="164"/>
      <c r="N844" s="164"/>
      <c r="O844" s="164"/>
      <c r="P844" s="164"/>
      <c r="Q844" s="164"/>
      <c r="R844" s="164"/>
      <c r="S844" s="164"/>
      <c r="T844" s="164"/>
      <c r="U844" s="164"/>
      <c r="V844" s="164"/>
      <c r="W844" s="164"/>
      <c r="X844" s="164"/>
      <c r="Y844" s="164"/>
      <c r="Z844" s="164"/>
    </row>
    <row r="845" spans="1:26" ht="13.9">
      <c r="A845" s="164"/>
      <c r="B845" s="190"/>
      <c r="C845" s="191"/>
      <c r="D845" s="192"/>
      <c r="E845" s="192"/>
      <c r="F845" s="191"/>
      <c r="G845" s="191"/>
      <c r="H845" s="191"/>
      <c r="I845" s="164"/>
      <c r="J845" s="164"/>
      <c r="K845" s="164"/>
      <c r="L845" s="164"/>
      <c r="M845" s="164"/>
      <c r="N845" s="164"/>
      <c r="O845" s="164"/>
      <c r="P845" s="164"/>
      <c r="Q845" s="164"/>
      <c r="R845" s="164"/>
      <c r="S845" s="164"/>
      <c r="T845" s="164"/>
      <c r="U845" s="164"/>
      <c r="V845" s="164"/>
      <c r="W845" s="164"/>
      <c r="X845" s="164"/>
      <c r="Y845" s="164"/>
      <c r="Z845" s="164"/>
    </row>
    <row r="846" spans="1:26" ht="13.9">
      <c r="A846" s="164"/>
      <c r="B846" s="190"/>
      <c r="C846" s="191"/>
      <c r="D846" s="192"/>
      <c r="E846" s="192"/>
      <c r="F846" s="191"/>
      <c r="G846" s="191"/>
      <c r="H846" s="191"/>
      <c r="I846" s="164"/>
      <c r="J846" s="164"/>
      <c r="K846" s="164"/>
      <c r="L846" s="164"/>
      <c r="M846" s="164"/>
      <c r="N846" s="164"/>
      <c r="O846" s="164"/>
      <c r="P846" s="164"/>
      <c r="Q846" s="164"/>
      <c r="R846" s="164"/>
      <c r="S846" s="164"/>
      <c r="T846" s="164"/>
      <c r="U846" s="164"/>
      <c r="V846" s="164"/>
      <c r="W846" s="164"/>
      <c r="X846" s="164"/>
      <c r="Y846" s="164"/>
      <c r="Z846" s="164"/>
    </row>
    <row r="847" spans="1:26" ht="13.9">
      <c r="A847" s="164"/>
      <c r="B847" s="190"/>
      <c r="C847" s="191"/>
      <c r="D847" s="192"/>
      <c r="E847" s="192"/>
      <c r="F847" s="191"/>
      <c r="G847" s="191"/>
      <c r="H847" s="191"/>
      <c r="I847" s="164"/>
      <c r="J847" s="164"/>
      <c r="K847" s="164"/>
      <c r="L847" s="164"/>
      <c r="M847" s="164"/>
      <c r="N847" s="164"/>
      <c r="O847" s="164"/>
      <c r="P847" s="164"/>
      <c r="Q847" s="164"/>
      <c r="R847" s="164"/>
      <c r="S847" s="164"/>
      <c r="T847" s="164"/>
      <c r="U847" s="164"/>
      <c r="V847" s="164"/>
      <c r="W847" s="164"/>
      <c r="X847" s="164"/>
      <c r="Y847" s="164"/>
      <c r="Z847" s="164"/>
    </row>
    <row r="848" spans="1:26" ht="13.9">
      <c r="A848" s="164"/>
      <c r="B848" s="190"/>
      <c r="C848" s="191"/>
      <c r="D848" s="192"/>
      <c r="E848" s="192"/>
      <c r="F848" s="191"/>
      <c r="G848" s="191"/>
      <c r="H848" s="191"/>
      <c r="I848" s="164"/>
      <c r="J848" s="164"/>
      <c r="K848" s="164"/>
      <c r="L848" s="164"/>
      <c r="M848" s="164"/>
      <c r="N848" s="164"/>
      <c r="O848" s="164"/>
      <c r="P848" s="164"/>
      <c r="Q848" s="164"/>
      <c r="R848" s="164"/>
      <c r="S848" s="164"/>
      <c r="T848" s="164"/>
      <c r="U848" s="164"/>
      <c r="V848" s="164"/>
      <c r="W848" s="164"/>
      <c r="X848" s="164"/>
      <c r="Y848" s="164"/>
      <c r="Z848" s="164"/>
    </row>
    <row r="849" spans="1:26" ht="13.9">
      <c r="A849" s="164"/>
      <c r="B849" s="190"/>
      <c r="C849" s="191"/>
      <c r="D849" s="192"/>
      <c r="E849" s="192"/>
      <c r="F849" s="191"/>
      <c r="G849" s="191"/>
      <c r="H849" s="191"/>
      <c r="I849" s="164"/>
      <c r="J849" s="164"/>
      <c r="K849" s="164"/>
      <c r="L849" s="164"/>
      <c r="M849" s="164"/>
      <c r="N849" s="164"/>
      <c r="O849" s="164"/>
      <c r="P849" s="164"/>
      <c r="Q849" s="164"/>
      <c r="R849" s="164"/>
      <c r="S849" s="164"/>
      <c r="T849" s="164"/>
      <c r="U849" s="164"/>
      <c r="V849" s="164"/>
      <c r="W849" s="164"/>
      <c r="X849" s="164"/>
      <c r="Y849" s="164"/>
      <c r="Z849" s="164"/>
    </row>
    <row r="850" spans="1:26" ht="13.9">
      <c r="A850" s="164"/>
      <c r="B850" s="190"/>
      <c r="C850" s="191"/>
      <c r="D850" s="192"/>
      <c r="E850" s="192"/>
      <c r="F850" s="191"/>
      <c r="G850" s="191"/>
      <c r="H850" s="191"/>
      <c r="I850" s="164"/>
      <c r="J850" s="164"/>
      <c r="K850" s="164"/>
      <c r="L850" s="164"/>
      <c r="M850" s="164"/>
      <c r="N850" s="164"/>
      <c r="O850" s="164"/>
      <c r="P850" s="164"/>
      <c r="Q850" s="164"/>
      <c r="R850" s="164"/>
      <c r="S850" s="164"/>
      <c r="T850" s="164"/>
      <c r="U850" s="164"/>
      <c r="V850" s="164"/>
      <c r="W850" s="164"/>
      <c r="X850" s="164"/>
      <c r="Y850" s="164"/>
      <c r="Z850" s="164"/>
    </row>
    <row r="851" spans="1:26" ht="13.9">
      <c r="A851" s="164"/>
      <c r="B851" s="190"/>
      <c r="C851" s="191"/>
      <c r="D851" s="192"/>
      <c r="E851" s="192"/>
      <c r="F851" s="191"/>
      <c r="G851" s="191"/>
      <c r="H851" s="191"/>
      <c r="I851" s="164"/>
      <c r="J851" s="164"/>
      <c r="K851" s="164"/>
      <c r="L851" s="164"/>
      <c r="M851" s="164"/>
      <c r="N851" s="164"/>
      <c r="O851" s="164"/>
      <c r="P851" s="164"/>
      <c r="Q851" s="164"/>
      <c r="R851" s="164"/>
      <c r="S851" s="164"/>
      <c r="T851" s="164"/>
      <c r="U851" s="164"/>
      <c r="V851" s="164"/>
      <c r="W851" s="164"/>
      <c r="X851" s="164"/>
      <c r="Y851" s="164"/>
      <c r="Z851" s="164"/>
    </row>
    <row r="852" spans="1:26" ht="13.9">
      <c r="A852" s="164"/>
      <c r="B852" s="190"/>
      <c r="C852" s="191"/>
      <c r="D852" s="192"/>
      <c r="E852" s="192"/>
      <c r="F852" s="191"/>
      <c r="G852" s="191"/>
      <c r="H852" s="191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</row>
    <row r="853" spans="1:26" ht="13.9">
      <c r="A853" s="164"/>
      <c r="B853" s="190"/>
      <c r="C853" s="191"/>
      <c r="D853" s="192"/>
      <c r="E853" s="192"/>
      <c r="F853" s="191"/>
      <c r="G853" s="191"/>
      <c r="H853" s="191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</row>
    <row r="854" spans="1:26" ht="13.9">
      <c r="A854" s="164"/>
      <c r="B854" s="190"/>
      <c r="C854" s="191"/>
      <c r="D854" s="192"/>
      <c r="E854" s="192"/>
      <c r="F854" s="191"/>
      <c r="G854" s="191"/>
      <c r="H854" s="191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</row>
    <row r="855" spans="1:26" ht="13.9">
      <c r="A855" s="164"/>
      <c r="B855" s="190"/>
      <c r="C855" s="191"/>
      <c r="D855" s="192"/>
      <c r="E855" s="192"/>
      <c r="F855" s="191"/>
      <c r="G855" s="191"/>
      <c r="H855" s="191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</row>
    <row r="856" spans="1:26" ht="13.9">
      <c r="A856" s="164"/>
      <c r="B856" s="190"/>
      <c r="C856" s="191"/>
      <c r="D856" s="192"/>
      <c r="E856" s="192"/>
      <c r="F856" s="191"/>
      <c r="G856" s="191"/>
      <c r="H856" s="191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</row>
    <row r="857" spans="1:26" ht="13.9">
      <c r="A857" s="164"/>
      <c r="B857" s="190"/>
      <c r="C857" s="191"/>
      <c r="D857" s="192"/>
      <c r="E857" s="192"/>
      <c r="F857" s="191"/>
      <c r="G857" s="191"/>
      <c r="H857" s="191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</row>
    <row r="858" spans="1:26" ht="13.9">
      <c r="A858" s="164"/>
      <c r="B858" s="190"/>
      <c r="C858" s="191"/>
      <c r="D858" s="192"/>
      <c r="E858" s="192"/>
      <c r="F858" s="191"/>
      <c r="G858" s="191"/>
      <c r="H858" s="191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</row>
    <row r="859" spans="1:26" ht="13.9">
      <c r="A859" s="164"/>
      <c r="B859" s="190"/>
      <c r="C859" s="191"/>
      <c r="D859" s="192"/>
      <c r="E859" s="192"/>
      <c r="F859" s="191"/>
      <c r="G859" s="191"/>
      <c r="H859" s="191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</row>
    <row r="860" spans="1:26" ht="13.9">
      <c r="A860" s="164"/>
      <c r="B860" s="190"/>
      <c r="C860" s="191"/>
      <c r="D860" s="192"/>
      <c r="E860" s="192"/>
      <c r="F860" s="191"/>
      <c r="G860" s="191"/>
      <c r="H860" s="191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</row>
    <row r="861" spans="1:26" ht="13.9">
      <c r="A861" s="164"/>
      <c r="B861" s="190"/>
      <c r="C861" s="191"/>
      <c r="D861" s="192"/>
      <c r="E861" s="192"/>
      <c r="F861" s="191"/>
      <c r="G861" s="191"/>
      <c r="H861" s="191"/>
      <c r="I861" s="164"/>
      <c r="J861" s="164"/>
      <c r="K861" s="164"/>
      <c r="L861" s="164"/>
      <c r="M861" s="164"/>
      <c r="N861" s="164"/>
      <c r="O861" s="164"/>
      <c r="P861" s="164"/>
      <c r="Q861" s="164"/>
      <c r="R861" s="164"/>
      <c r="S861" s="164"/>
      <c r="T861" s="164"/>
      <c r="U861" s="164"/>
      <c r="V861" s="164"/>
      <c r="W861" s="164"/>
      <c r="X861" s="164"/>
      <c r="Y861" s="164"/>
      <c r="Z861" s="164"/>
    </row>
    <row r="862" spans="1:26" ht="13.9">
      <c r="A862" s="164"/>
      <c r="B862" s="190"/>
      <c r="C862" s="191"/>
      <c r="D862" s="192"/>
      <c r="E862" s="192"/>
      <c r="F862" s="191"/>
      <c r="G862" s="191"/>
      <c r="H862" s="191"/>
      <c r="I862" s="164"/>
      <c r="J862" s="164"/>
      <c r="K862" s="164"/>
      <c r="L862" s="164"/>
      <c r="M862" s="164"/>
      <c r="N862" s="164"/>
      <c r="O862" s="164"/>
      <c r="P862" s="164"/>
      <c r="Q862" s="164"/>
      <c r="R862" s="164"/>
      <c r="S862" s="164"/>
      <c r="T862" s="164"/>
      <c r="U862" s="164"/>
      <c r="V862" s="164"/>
      <c r="W862" s="164"/>
      <c r="X862" s="164"/>
      <c r="Y862" s="164"/>
      <c r="Z862" s="164"/>
    </row>
    <row r="863" spans="1:26" ht="13.9">
      <c r="A863" s="164"/>
      <c r="B863" s="190"/>
      <c r="C863" s="191"/>
      <c r="D863" s="192"/>
      <c r="E863" s="192"/>
      <c r="F863" s="191"/>
      <c r="G863" s="191"/>
      <c r="H863" s="191"/>
      <c r="I863" s="164"/>
      <c r="J863" s="164"/>
      <c r="K863" s="164"/>
      <c r="L863" s="164"/>
      <c r="M863" s="164"/>
      <c r="N863" s="164"/>
      <c r="O863" s="164"/>
      <c r="P863" s="164"/>
      <c r="Q863" s="164"/>
      <c r="R863" s="164"/>
      <c r="S863" s="164"/>
      <c r="T863" s="164"/>
      <c r="U863" s="164"/>
      <c r="V863" s="164"/>
      <c r="W863" s="164"/>
      <c r="X863" s="164"/>
      <c r="Y863" s="164"/>
      <c r="Z863" s="164"/>
    </row>
    <row r="864" spans="1:26" ht="13.9">
      <c r="A864" s="164"/>
      <c r="B864" s="190"/>
      <c r="C864" s="191"/>
      <c r="D864" s="192"/>
      <c r="E864" s="192"/>
      <c r="F864" s="191"/>
      <c r="G864" s="191"/>
      <c r="H864" s="191"/>
      <c r="I864" s="164"/>
      <c r="J864" s="164"/>
      <c r="K864" s="164"/>
      <c r="L864" s="164"/>
      <c r="M864" s="164"/>
      <c r="N864" s="164"/>
      <c r="O864" s="164"/>
      <c r="P864" s="164"/>
      <c r="Q864" s="164"/>
      <c r="R864" s="164"/>
      <c r="S864" s="164"/>
      <c r="T864" s="164"/>
      <c r="U864" s="164"/>
      <c r="V864" s="164"/>
      <c r="W864" s="164"/>
      <c r="X864" s="164"/>
      <c r="Y864" s="164"/>
      <c r="Z864" s="164"/>
    </row>
    <row r="865" spans="1:26" ht="13.9">
      <c r="A865" s="164"/>
      <c r="B865" s="190"/>
      <c r="C865" s="191"/>
      <c r="D865" s="192"/>
      <c r="E865" s="192"/>
      <c r="F865" s="191"/>
      <c r="G865" s="191"/>
      <c r="H865" s="191"/>
      <c r="I865" s="164"/>
      <c r="J865" s="164"/>
      <c r="K865" s="164"/>
      <c r="L865" s="164"/>
      <c r="M865" s="164"/>
      <c r="N865" s="164"/>
      <c r="O865" s="164"/>
      <c r="P865" s="164"/>
      <c r="Q865" s="164"/>
      <c r="R865" s="164"/>
      <c r="S865" s="164"/>
      <c r="T865" s="164"/>
      <c r="U865" s="164"/>
      <c r="V865" s="164"/>
      <c r="W865" s="164"/>
      <c r="X865" s="164"/>
      <c r="Y865" s="164"/>
      <c r="Z865" s="164"/>
    </row>
    <row r="866" spans="1:26" ht="13.9">
      <c r="A866" s="164"/>
      <c r="B866" s="190"/>
      <c r="C866" s="191"/>
      <c r="D866" s="192"/>
      <c r="E866" s="192"/>
      <c r="F866" s="191"/>
      <c r="G866" s="191"/>
      <c r="H866" s="191"/>
      <c r="I866" s="164"/>
      <c r="J866" s="164"/>
      <c r="K866" s="164"/>
      <c r="L866" s="164"/>
      <c r="M866" s="164"/>
      <c r="N866" s="164"/>
      <c r="O866" s="164"/>
      <c r="P866" s="164"/>
      <c r="Q866" s="164"/>
      <c r="R866" s="164"/>
      <c r="S866" s="164"/>
      <c r="T866" s="164"/>
      <c r="U866" s="164"/>
      <c r="V866" s="164"/>
      <c r="W866" s="164"/>
      <c r="X866" s="164"/>
      <c r="Y866" s="164"/>
      <c r="Z866" s="164"/>
    </row>
    <row r="867" spans="1:26" ht="13.9">
      <c r="A867" s="164"/>
      <c r="B867" s="190"/>
      <c r="C867" s="191"/>
      <c r="D867" s="192"/>
      <c r="E867" s="192"/>
      <c r="F867" s="191"/>
      <c r="G867" s="191"/>
      <c r="H867" s="191"/>
      <c r="I867" s="164"/>
      <c r="J867" s="164"/>
      <c r="K867" s="164"/>
      <c r="L867" s="164"/>
      <c r="M867" s="164"/>
      <c r="N867" s="164"/>
      <c r="O867" s="164"/>
      <c r="P867" s="164"/>
      <c r="Q867" s="164"/>
      <c r="R867" s="164"/>
      <c r="S867" s="164"/>
      <c r="T867" s="164"/>
      <c r="U867" s="164"/>
      <c r="V867" s="164"/>
      <c r="W867" s="164"/>
      <c r="X867" s="164"/>
      <c r="Y867" s="164"/>
      <c r="Z867" s="164"/>
    </row>
    <row r="868" spans="1:26" ht="13.9">
      <c r="A868" s="164"/>
      <c r="B868" s="190"/>
      <c r="C868" s="191"/>
      <c r="D868" s="192"/>
      <c r="E868" s="192"/>
      <c r="F868" s="191"/>
      <c r="G868" s="191"/>
      <c r="H868" s="191"/>
      <c r="I868" s="164"/>
      <c r="J868" s="164"/>
      <c r="K868" s="164"/>
      <c r="L868" s="164"/>
      <c r="M868" s="164"/>
      <c r="N868" s="164"/>
      <c r="O868" s="164"/>
      <c r="P868" s="164"/>
      <c r="Q868" s="164"/>
      <c r="R868" s="164"/>
      <c r="S868" s="164"/>
      <c r="T868" s="164"/>
      <c r="U868" s="164"/>
      <c r="V868" s="164"/>
      <c r="W868" s="164"/>
      <c r="X868" s="164"/>
      <c r="Y868" s="164"/>
      <c r="Z868" s="164"/>
    </row>
    <row r="869" spans="1:26" ht="13.9">
      <c r="A869" s="164"/>
      <c r="B869" s="190"/>
      <c r="C869" s="191"/>
      <c r="D869" s="192"/>
      <c r="E869" s="192"/>
      <c r="F869" s="191"/>
      <c r="G869" s="191"/>
      <c r="H869" s="191"/>
      <c r="I869" s="164"/>
      <c r="J869" s="164"/>
      <c r="K869" s="164"/>
      <c r="L869" s="164"/>
      <c r="M869" s="164"/>
      <c r="N869" s="164"/>
      <c r="O869" s="164"/>
      <c r="P869" s="164"/>
      <c r="Q869" s="164"/>
      <c r="R869" s="164"/>
      <c r="S869" s="164"/>
      <c r="T869" s="164"/>
      <c r="U869" s="164"/>
      <c r="V869" s="164"/>
      <c r="W869" s="164"/>
      <c r="X869" s="164"/>
      <c r="Y869" s="164"/>
      <c r="Z869" s="164"/>
    </row>
    <row r="870" spans="1:26" ht="13.9">
      <c r="A870" s="164"/>
      <c r="B870" s="190"/>
      <c r="C870" s="191"/>
      <c r="D870" s="192"/>
      <c r="E870" s="192"/>
      <c r="F870" s="191"/>
      <c r="G870" s="191"/>
      <c r="H870" s="191"/>
      <c r="I870" s="164"/>
      <c r="J870" s="164"/>
      <c r="K870" s="164"/>
      <c r="L870" s="164"/>
      <c r="M870" s="164"/>
      <c r="N870" s="164"/>
      <c r="O870" s="164"/>
      <c r="P870" s="164"/>
      <c r="Q870" s="164"/>
      <c r="R870" s="164"/>
      <c r="S870" s="164"/>
      <c r="T870" s="164"/>
      <c r="U870" s="164"/>
      <c r="V870" s="164"/>
      <c r="W870" s="164"/>
      <c r="X870" s="164"/>
      <c r="Y870" s="164"/>
      <c r="Z870" s="164"/>
    </row>
    <row r="871" spans="1:26" ht="13.9">
      <c r="A871" s="164"/>
      <c r="B871" s="190"/>
      <c r="C871" s="191"/>
      <c r="D871" s="192"/>
      <c r="E871" s="192"/>
      <c r="F871" s="191"/>
      <c r="G871" s="191"/>
      <c r="H871" s="191"/>
      <c r="I871" s="164"/>
      <c r="J871" s="164"/>
      <c r="K871" s="164"/>
      <c r="L871" s="164"/>
      <c r="M871" s="164"/>
      <c r="N871" s="164"/>
      <c r="O871" s="164"/>
      <c r="P871" s="164"/>
      <c r="Q871" s="164"/>
      <c r="R871" s="164"/>
      <c r="S871" s="164"/>
      <c r="T871" s="164"/>
      <c r="U871" s="164"/>
      <c r="V871" s="164"/>
      <c r="W871" s="164"/>
      <c r="X871" s="164"/>
      <c r="Y871" s="164"/>
      <c r="Z871" s="164"/>
    </row>
    <row r="872" spans="1:26" ht="13.9">
      <c r="A872" s="164"/>
      <c r="B872" s="190"/>
      <c r="C872" s="191"/>
      <c r="D872" s="192"/>
      <c r="E872" s="192"/>
      <c r="F872" s="191"/>
      <c r="G872" s="191"/>
      <c r="H872" s="191"/>
      <c r="I872" s="164"/>
      <c r="J872" s="164"/>
      <c r="K872" s="164"/>
      <c r="L872" s="164"/>
      <c r="M872" s="164"/>
      <c r="N872" s="164"/>
      <c r="O872" s="164"/>
      <c r="P872" s="164"/>
      <c r="Q872" s="164"/>
      <c r="R872" s="164"/>
      <c r="S872" s="164"/>
      <c r="T872" s="164"/>
      <c r="U872" s="164"/>
      <c r="V872" s="164"/>
      <c r="W872" s="164"/>
      <c r="X872" s="164"/>
      <c r="Y872" s="164"/>
      <c r="Z872" s="164"/>
    </row>
    <row r="873" spans="1:26" ht="13.9">
      <c r="A873" s="164"/>
      <c r="B873" s="190"/>
      <c r="C873" s="191"/>
      <c r="D873" s="192"/>
      <c r="E873" s="192"/>
      <c r="F873" s="191"/>
      <c r="G873" s="191"/>
      <c r="H873" s="191"/>
      <c r="I873" s="164"/>
      <c r="J873" s="164"/>
      <c r="K873" s="164"/>
      <c r="L873" s="164"/>
      <c r="M873" s="164"/>
      <c r="N873" s="164"/>
      <c r="O873" s="164"/>
      <c r="P873" s="164"/>
      <c r="Q873" s="164"/>
      <c r="R873" s="164"/>
      <c r="S873" s="164"/>
      <c r="T873" s="164"/>
      <c r="U873" s="164"/>
      <c r="V873" s="164"/>
      <c r="W873" s="164"/>
      <c r="X873" s="164"/>
      <c r="Y873" s="164"/>
      <c r="Z873" s="164"/>
    </row>
    <row r="874" spans="1:26" ht="13.9">
      <c r="A874" s="164"/>
      <c r="B874" s="190"/>
      <c r="C874" s="191"/>
      <c r="D874" s="192"/>
      <c r="E874" s="192"/>
      <c r="F874" s="191"/>
      <c r="G874" s="191"/>
      <c r="H874" s="191"/>
      <c r="I874" s="164"/>
      <c r="J874" s="164"/>
      <c r="K874" s="164"/>
      <c r="L874" s="164"/>
      <c r="M874" s="164"/>
      <c r="N874" s="164"/>
      <c r="O874" s="164"/>
      <c r="P874" s="164"/>
      <c r="Q874" s="164"/>
      <c r="R874" s="164"/>
      <c r="S874" s="164"/>
      <c r="T874" s="164"/>
      <c r="U874" s="164"/>
      <c r="V874" s="164"/>
      <c r="W874" s="164"/>
      <c r="X874" s="164"/>
      <c r="Y874" s="164"/>
      <c r="Z874" s="164"/>
    </row>
    <row r="875" spans="1:26" ht="13.9">
      <c r="A875" s="164"/>
      <c r="B875" s="190"/>
      <c r="C875" s="191"/>
      <c r="D875" s="192"/>
      <c r="E875" s="192"/>
      <c r="F875" s="191"/>
      <c r="G875" s="191"/>
      <c r="H875" s="191"/>
      <c r="I875" s="164"/>
      <c r="J875" s="164"/>
      <c r="K875" s="164"/>
      <c r="L875" s="164"/>
      <c r="M875" s="164"/>
      <c r="N875" s="164"/>
      <c r="O875" s="164"/>
      <c r="P875" s="164"/>
      <c r="Q875" s="164"/>
      <c r="R875" s="164"/>
      <c r="S875" s="164"/>
      <c r="T875" s="164"/>
      <c r="U875" s="164"/>
      <c r="V875" s="164"/>
      <c r="W875" s="164"/>
      <c r="X875" s="164"/>
      <c r="Y875" s="164"/>
      <c r="Z875" s="164"/>
    </row>
    <row r="876" spans="1:26" ht="13.9">
      <c r="A876" s="164"/>
      <c r="B876" s="190"/>
      <c r="C876" s="191"/>
      <c r="D876" s="192"/>
      <c r="E876" s="192"/>
      <c r="F876" s="191"/>
      <c r="G876" s="191"/>
      <c r="H876" s="191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4"/>
      <c r="Z876" s="164"/>
    </row>
    <row r="877" spans="1:26" ht="13.9">
      <c r="A877" s="164"/>
      <c r="B877" s="190"/>
      <c r="C877" s="191"/>
      <c r="D877" s="192"/>
      <c r="E877" s="192"/>
      <c r="F877" s="191"/>
      <c r="G877" s="191"/>
      <c r="H877" s="191"/>
      <c r="I877" s="164"/>
      <c r="J877" s="164"/>
      <c r="K877" s="164"/>
      <c r="L877" s="164"/>
      <c r="M877" s="164"/>
      <c r="N877" s="164"/>
      <c r="O877" s="164"/>
      <c r="P877" s="164"/>
      <c r="Q877" s="164"/>
      <c r="R877" s="164"/>
      <c r="S877" s="164"/>
      <c r="T877" s="164"/>
      <c r="U877" s="164"/>
      <c r="V877" s="164"/>
      <c r="W877" s="164"/>
      <c r="X877" s="164"/>
      <c r="Y877" s="164"/>
      <c r="Z877" s="164"/>
    </row>
    <row r="878" spans="1:26" ht="13.9">
      <c r="A878" s="164"/>
      <c r="B878" s="190"/>
      <c r="C878" s="191"/>
      <c r="D878" s="192"/>
      <c r="E878" s="192"/>
      <c r="F878" s="191"/>
      <c r="G878" s="191"/>
      <c r="H878" s="191"/>
      <c r="I878" s="164"/>
      <c r="J878" s="164"/>
      <c r="K878" s="164"/>
      <c r="L878" s="164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64"/>
      <c r="X878" s="164"/>
      <c r="Y878" s="164"/>
      <c r="Z878" s="164"/>
    </row>
    <row r="879" spans="1:26" ht="13.9">
      <c r="A879" s="164"/>
      <c r="B879" s="190"/>
      <c r="C879" s="191"/>
      <c r="D879" s="192"/>
      <c r="E879" s="192"/>
      <c r="F879" s="191"/>
      <c r="G879" s="191"/>
      <c r="H879" s="191"/>
      <c r="I879" s="164"/>
      <c r="J879" s="164"/>
      <c r="K879" s="164"/>
      <c r="L879" s="164"/>
      <c r="M879" s="164"/>
      <c r="N879" s="164"/>
      <c r="O879" s="164"/>
      <c r="P879" s="164"/>
      <c r="Q879" s="164"/>
      <c r="R879" s="164"/>
      <c r="S879" s="164"/>
      <c r="T879" s="164"/>
      <c r="U879" s="164"/>
      <c r="V879" s="164"/>
      <c r="W879" s="164"/>
      <c r="X879" s="164"/>
      <c r="Y879" s="164"/>
      <c r="Z879" s="164"/>
    </row>
    <row r="880" spans="1:26" ht="13.9">
      <c r="A880" s="164"/>
      <c r="B880" s="190"/>
      <c r="C880" s="191"/>
      <c r="D880" s="192"/>
      <c r="E880" s="192"/>
      <c r="F880" s="191"/>
      <c r="G880" s="191"/>
      <c r="H880" s="191"/>
      <c r="I880" s="164"/>
      <c r="J880" s="164"/>
      <c r="K880" s="164"/>
      <c r="L880" s="164"/>
      <c r="M880" s="164"/>
      <c r="N880" s="164"/>
      <c r="O880" s="164"/>
      <c r="P880" s="164"/>
      <c r="Q880" s="164"/>
      <c r="R880" s="164"/>
      <c r="S880" s="164"/>
      <c r="T880" s="164"/>
      <c r="U880" s="164"/>
      <c r="V880" s="164"/>
      <c r="W880" s="164"/>
      <c r="X880" s="164"/>
      <c r="Y880" s="164"/>
      <c r="Z880" s="164"/>
    </row>
    <row r="881" spans="1:26" ht="13.9">
      <c r="A881" s="164"/>
      <c r="B881" s="190"/>
      <c r="C881" s="191"/>
      <c r="D881" s="192"/>
      <c r="E881" s="192"/>
      <c r="F881" s="191"/>
      <c r="G881" s="191"/>
      <c r="H881" s="191"/>
      <c r="I881" s="164"/>
      <c r="J881" s="164"/>
      <c r="K881" s="164"/>
      <c r="L881" s="164"/>
      <c r="M881" s="164"/>
      <c r="N881" s="164"/>
      <c r="O881" s="164"/>
      <c r="P881" s="164"/>
      <c r="Q881" s="164"/>
      <c r="R881" s="164"/>
      <c r="S881" s="164"/>
      <c r="T881" s="164"/>
      <c r="U881" s="164"/>
      <c r="V881" s="164"/>
      <c r="W881" s="164"/>
      <c r="X881" s="164"/>
      <c r="Y881" s="164"/>
      <c r="Z881" s="164"/>
    </row>
    <row r="882" spans="1:26" ht="13.9">
      <c r="A882" s="164"/>
      <c r="B882" s="190"/>
      <c r="C882" s="191"/>
      <c r="D882" s="192"/>
      <c r="E882" s="192"/>
      <c r="F882" s="191"/>
      <c r="G882" s="191"/>
      <c r="H882" s="191"/>
      <c r="I882" s="164"/>
      <c r="J882" s="164"/>
      <c r="K882" s="164"/>
      <c r="L882" s="164"/>
      <c r="M882" s="164"/>
      <c r="N882" s="164"/>
      <c r="O882" s="164"/>
      <c r="P882" s="164"/>
      <c r="Q882" s="164"/>
      <c r="R882" s="164"/>
      <c r="S882" s="164"/>
      <c r="T882" s="164"/>
      <c r="U882" s="164"/>
      <c r="V882" s="164"/>
      <c r="W882" s="164"/>
      <c r="X882" s="164"/>
      <c r="Y882" s="164"/>
      <c r="Z882" s="164"/>
    </row>
    <row r="883" spans="1:26" ht="13.9">
      <c r="A883" s="164"/>
      <c r="B883" s="190"/>
      <c r="C883" s="191"/>
      <c r="D883" s="192"/>
      <c r="E883" s="192"/>
      <c r="F883" s="191"/>
      <c r="G883" s="191"/>
      <c r="H883" s="191"/>
      <c r="I883" s="164"/>
      <c r="J883" s="164"/>
      <c r="K883" s="164"/>
      <c r="L883" s="164"/>
      <c r="M883" s="164"/>
      <c r="N883" s="164"/>
      <c r="O883" s="164"/>
      <c r="P883" s="164"/>
      <c r="Q883" s="164"/>
      <c r="R883" s="164"/>
      <c r="S883" s="164"/>
      <c r="T883" s="164"/>
      <c r="U883" s="164"/>
      <c r="V883" s="164"/>
      <c r="W883" s="164"/>
      <c r="X883" s="164"/>
      <c r="Y883" s="164"/>
      <c r="Z883" s="164"/>
    </row>
    <row r="884" spans="1:26" ht="13.9">
      <c r="A884" s="164"/>
      <c r="B884" s="190"/>
      <c r="C884" s="191"/>
      <c r="D884" s="192"/>
      <c r="E884" s="192"/>
      <c r="F884" s="191"/>
      <c r="G884" s="191"/>
      <c r="H884" s="191"/>
      <c r="I884" s="164"/>
      <c r="J884" s="164"/>
      <c r="K884" s="164"/>
      <c r="L884" s="164"/>
      <c r="M884" s="164"/>
      <c r="N884" s="164"/>
      <c r="O884" s="164"/>
      <c r="P884" s="164"/>
      <c r="Q884" s="164"/>
      <c r="R884" s="164"/>
      <c r="S884" s="164"/>
      <c r="T884" s="164"/>
      <c r="U884" s="164"/>
      <c r="V884" s="164"/>
      <c r="W884" s="164"/>
      <c r="X884" s="164"/>
      <c r="Y884" s="164"/>
      <c r="Z884" s="164"/>
    </row>
    <row r="885" spans="1:26" ht="13.9">
      <c r="A885" s="164"/>
      <c r="B885" s="190"/>
      <c r="C885" s="191"/>
      <c r="D885" s="192"/>
      <c r="E885" s="192"/>
      <c r="F885" s="191"/>
      <c r="G885" s="191"/>
      <c r="H885" s="191"/>
      <c r="I885" s="164"/>
      <c r="J885" s="164"/>
      <c r="K885" s="164"/>
      <c r="L885" s="164"/>
      <c r="M885" s="164"/>
      <c r="N885" s="164"/>
      <c r="O885" s="164"/>
      <c r="P885" s="164"/>
      <c r="Q885" s="164"/>
      <c r="R885" s="164"/>
      <c r="S885" s="164"/>
      <c r="T885" s="164"/>
      <c r="U885" s="164"/>
      <c r="V885" s="164"/>
      <c r="W885" s="164"/>
      <c r="X885" s="164"/>
      <c r="Y885" s="164"/>
      <c r="Z885" s="164"/>
    </row>
    <row r="886" spans="1:26" ht="13.9">
      <c r="A886" s="164"/>
      <c r="B886" s="190"/>
      <c r="C886" s="191"/>
      <c r="D886" s="192"/>
      <c r="E886" s="192"/>
      <c r="F886" s="191"/>
      <c r="G886" s="191"/>
      <c r="H886" s="191"/>
      <c r="I886" s="164"/>
      <c r="J886" s="164"/>
      <c r="K886" s="164"/>
      <c r="L886" s="164"/>
      <c r="M886" s="164"/>
      <c r="N886" s="164"/>
      <c r="O886" s="164"/>
      <c r="P886" s="164"/>
      <c r="Q886" s="164"/>
      <c r="R886" s="164"/>
      <c r="S886" s="164"/>
      <c r="T886" s="164"/>
      <c r="U886" s="164"/>
      <c r="V886" s="164"/>
      <c r="W886" s="164"/>
      <c r="X886" s="164"/>
      <c r="Y886" s="164"/>
      <c r="Z886" s="164"/>
    </row>
    <row r="887" spans="1:26" ht="13.9">
      <c r="A887" s="164"/>
      <c r="B887" s="190"/>
      <c r="C887" s="191"/>
      <c r="D887" s="192"/>
      <c r="E887" s="192"/>
      <c r="F887" s="191"/>
      <c r="G887" s="191"/>
      <c r="H887" s="191"/>
      <c r="I887" s="164"/>
      <c r="J887" s="164"/>
      <c r="K887" s="164"/>
      <c r="L887" s="164"/>
      <c r="M887" s="164"/>
      <c r="N887" s="164"/>
      <c r="O887" s="164"/>
      <c r="P887" s="164"/>
      <c r="Q887" s="164"/>
      <c r="R887" s="164"/>
      <c r="S887" s="164"/>
      <c r="T887" s="164"/>
      <c r="U887" s="164"/>
      <c r="V887" s="164"/>
      <c r="W887" s="164"/>
      <c r="X887" s="164"/>
      <c r="Y887" s="164"/>
      <c r="Z887" s="164"/>
    </row>
    <row r="888" spans="1:26" ht="13.9">
      <c r="A888" s="164"/>
      <c r="B888" s="190"/>
      <c r="C888" s="191"/>
      <c r="D888" s="192"/>
      <c r="E888" s="192"/>
      <c r="F888" s="191"/>
      <c r="G888" s="191"/>
      <c r="H888" s="191"/>
      <c r="I888" s="164"/>
      <c r="J888" s="164"/>
      <c r="K888" s="164"/>
      <c r="L888" s="164"/>
      <c r="M888" s="164"/>
      <c r="N888" s="164"/>
      <c r="O888" s="164"/>
      <c r="P888" s="164"/>
      <c r="Q888" s="164"/>
      <c r="R888" s="164"/>
      <c r="S888" s="164"/>
      <c r="T888" s="164"/>
      <c r="U888" s="164"/>
      <c r="V888" s="164"/>
      <c r="W888" s="164"/>
      <c r="X888" s="164"/>
      <c r="Y888" s="164"/>
      <c r="Z888" s="164"/>
    </row>
    <row r="889" spans="1:26" ht="13.9">
      <c r="A889" s="164"/>
      <c r="B889" s="190"/>
      <c r="C889" s="191"/>
      <c r="D889" s="192"/>
      <c r="E889" s="192"/>
      <c r="F889" s="191"/>
      <c r="G889" s="191"/>
      <c r="H889" s="191"/>
      <c r="I889" s="164"/>
      <c r="J889" s="164"/>
      <c r="K889" s="164"/>
      <c r="L889" s="164"/>
      <c r="M889" s="164"/>
      <c r="N889" s="164"/>
      <c r="O889" s="164"/>
      <c r="P889" s="164"/>
      <c r="Q889" s="164"/>
      <c r="R889" s="164"/>
      <c r="S889" s="164"/>
      <c r="T889" s="164"/>
      <c r="U889" s="164"/>
      <c r="V889" s="164"/>
      <c r="W889" s="164"/>
      <c r="X889" s="164"/>
      <c r="Y889" s="164"/>
      <c r="Z889" s="164"/>
    </row>
    <row r="890" spans="1:26" ht="13.9">
      <c r="A890" s="164"/>
      <c r="B890" s="190"/>
      <c r="C890" s="191"/>
      <c r="D890" s="192"/>
      <c r="E890" s="192"/>
      <c r="F890" s="191"/>
      <c r="G890" s="191"/>
      <c r="H890" s="191"/>
      <c r="I890" s="164"/>
      <c r="J890" s="164"/>
      <c r="K890" s="164"/>
      <c r="L890" s="164"/>
      <c r="M890" s="164"/>
      <c r="N890" s="164"/>
      <c r="O890" s="164"/>
      <c r="P890" s="164"/>
      <c r="Q890" s="164"/>
      <c r="R890" s="164"/>
      <c r="S890" s="164"/>
      <c r="T890" s="164"/>
      <c r="U890" s="164"/>
      <c r="V890" s="164"/>
      <c r="W890" s="164"/>
      <c r="X890" s="164"/>
      <c r="Y890" s="164"/>
      <c r="Z890" s="164"/>
    </row>
    <row r="891" spans="1:26" ht="13.9">
      <c r="A891" s="164"/>
      <c r="B891" s="190"/>
      <c r="C891" s="191"/>
      <c r="D891" s="192"/>
      <c r="E891" s="192"/>
      <c r="F891" s="191"/>
      <c r="G891" s="191"/>
      <c r="H891" s="191"/>
      <c r="I891" s="164"/>
      <c r="J891" s="164"/>
      <c r="K891" s="164"/>
      <c r="L891" s="164"/>
      <c r="M891" s="164"/>
      <c r="N891" s="164"/>
      <c r="O891" s="164"/>
      <c r="P891" s="164"/>
      <c r="Q891" s="164"/>
      <c r="R891" s="164"/>
      <c r="S891" s="164"/>
      <c r="T891" s="164"/>
      <c r="U891" s="164"/>
      <c r="V891" s="164"/>
      <c r="W891" s="164"/>
      <c r="X891" s="164"/>
      <c r="Y891" s="164"/>
      <c r="Z891" s="164"/>
    </row>
    <row r="892" spans="1:26" ht="13.9">
      <c r="A892" s="164"/>
      <c r="B892" s="190"/>
      <c r="C892" s="191"/>
      <c r="D892" s="192"/>
      <c r="E892" s="192"/>
      <c r="F892" s="191"/>
      <c r="G892" s="191"/>
      <c r="H892" s="191"/>
      <c r="I892" s="164"/>
      <c r="J892" s="164"/>
      <c r="K892" s="164"/>
      <c r="L892" s="164"/>
      <c r="M892" s="164"/>
      <c r="N892" s="164"/>
      <c r="O892" s="164"/>
      <c r="P892" s="164"/>
      <c r="Q892" s="164"/>
      <c r="R892" s="164"/>
      <c r="S892" s="164"/>
      <c r="T892" s="164"/>
      <c r="U892" s="164"/>
      <c r="V892" s="164"/>
      <c r="W892" s="164"/>
      <c r="X892" s="164"/>
      <c r="Y892" s="164"/>
      <c r="Z892" s="164"/>
    </row>
    <row r="893" spans="1:26" ht="13.9">
      <c r="A893" s="164"/>
      <c r="B893" s="190"/>
      <c r="C893" s="191"/>
      <c r="D893" s="192"/>
      <c r="E893" s="192"/>
      <c r="F893" s="191"/>
      <c r="G893" s="191"/>
      <c r="H893" s="191"/>
      <c r="I893" s="164"/>
      <c r="J893" s="164"/>
      <c r="K893" s="164"/>
      <c r="L893" s="164"/>
      <c r="M893" s="164"/>
      <c r="N893" s="164"/>
      <c r="O893" s="164"/>
      <c r="P893" s="164"/>
      <c r="Q893" s="164"/>
      <c r="R893" s="164"/>
      <c r="S893" s="164"/>
      <c r="T893" s="164"/>
      <c r="U893" s="164"/>
      <c r="V893" s="164"/>
      <c r="W893" s="164"/>
      <c r="X893" s="164"/>
      <c r="Y893" s="164"/>
      <c r="Z893" s="164"/>
    </row>
    <row r="894" spans="1:26" ht="13.9">
      <c r="A894" s="164"/>
      <c r="B894" s="190"/>
      <c r="C894" s="191"/>
      <c r="D894" s="192"/>
      <c r="E894" s="192"/>
      <c r="F894" s="191"/>
      <c r="G894" s="191"/>
      <c r="H894" s="191"/>
      <c r="I894" s="164"/>
      <c r="J894" s="164"/>
      <c r="K894" s="164"/>
      <c r="L894" s="164"/>
      <c r="M894" s="164"/>
      <c r="N894" s="164"/>
      <c r="O894" s="164"/>
      <c r="P894" s="164"/>
      <c r="Q894" s="164"/>
      <c r="R894" s="164"/>
      <c r="S894" s="164"/>
      <c r="T894" s="164"/>
      <c r="U894" s="164"/>
      <c r="V894" s="164"/>
      <c r="W894" s="164"/>
      <c r="X894" s="164"/>
      <c r="Y894" s="164"/>
      <c r="Z894" s="164"/>
    </row>
    <row r="895" spans="1:26" ht="13.9">
      <c r="A895" s="164"/>
      <c r="B895" s="190"/>
      <c r="C895" s="191"/>
      <c r="D895" s="192"/>
      <c r="E895" s="192"/>
      <c r="F895" s="191"/>
      <c r="G895" s="191"/>
      <c r="H895" s="191"/>
      <c r="I895" s="164"/>
      <c r="J895" s="164"/>
      <c r="K895" s="164"/>
      <c r="L895" s="164"/>
      <c r="M895" s="164"/>
      <c r="N895" s="164"/>
      <c r="O895" s="164"/>
      <c r="P895" s="164"/>
      <c r="Q895" s="164"/>
      <c r="R895" s="164"/>
      <c r="S895" s="164"/>
      <c r="T895" s="164"/>
      <c r="U895" s="164"/>
      <c r="V895" s="164"/>
      <c r="W895" s="164"/>
      <c r="X895" s="164"/>
      <c r="Y895" s="164"/>
      <c r="Z895" s="164"/>
    </row>
    <row r="896" spans="1:26" ht="13.9">
      <c r="A896" s="164"/>
      <c r="B896" s="190"/>
      <c r="C896" s="191"/>
      <c r="D896" s="192"/>
      <c r="E896" s="192"/>
      <c r="F896" s="191"/>
      <c r="G896" s="191"/>
      <c r="H896" s="191"/>
      <c r="I896" s="164"/>
      <c r="J896" s="164"/>
      <c r="K896" s="164"/>
      <c r="L896" s="164"/>
      <c r="M896" s="164"/>
      <c r="N896" s="164"/>
      <c r="O896" s="164"/>
      <c r="P896" s="164"/>
      <c r="Q896" s="164"/>
      <c r="R896" s="164"/>
      <c r="S896" s="164"/>
      <c r="T896" s="164"/>
      <c r="U896" s="164"/>
      <c r="V896" s="164"/>
      <c r="W896" s="164"/>
      <c r="X896" s="164"/>
      <c r="Y896" s="164"/>
      <c r="Z896" s="164"/>
    </row>
    <row r="897" spans="1:26" ht="13.9">
      <c r="A897" s="164"/>
      <c r="B897" s="190"/>
      <c r="C897" s="191"/>
      <c r="D897" s="192"/>
      <c r="E897" s="192"/>
      <c r="F897" s="191"/>
      <c r="G897" s="191"/>
      <c r="H897" s="191"/>
      <c r="I897" s="164"/>
      <c r="J897" s="164"/>
      <c r="K897" s="164"/>
      <c r="L897" s="164"/>
      <c r="M897" s="164"/>
      <c r="N897" s="164"/>
      <c r="O897" s="164"/>
      <c r="P897" s="164"/>
      <c r="Q897" s="164"/>
      <c r="R897" s="164"/>
      <c r="S897" s="164"/>
      <c r="T897" s="164"/>
      <c r="U897" s="164"/>
      <c r="V897" s="164"/>
      <c r="W897" s="164"/>
      <c r="X897" s="164"/>
      <c r="Y897" s="164"/>
      <c r="Z897" s="164"/>
    </row>
    <row r="898" spans="1:26" ht="13.9">
      <c r="A898" s="164"/>
      <c r="B898" s="190"/>
      <c r="C898" s="191"/>
      <c r="D898" s="192"/>
      <c r="E898" s="192"/>
      <c r="F898" s="191"/>
      <c r="G898" s="191"/>
      <c r="H898" s="191"/>
      <c r="I898" s="164"/>
      <c r="J898" s="164"/>
      <c r="K898" s="164"/>
      <c r="L898" s="164"/>
      <c r="M898" s="164"/>
      <c r="N898" s="164"/>
      <c r="O898" s="164"/>
      <c r="P898" s="164"/>
      <c r="Q898" s="164"/>
      <c r="R898" s="164"/>
      <c r="S898" s="164"/>
      <c r="T898" s="164"/>
      <c r="U898" s="164"/>
      <c r="V898" s="164"/>
      <c r="W898" s="164"/>
      <c r="X898" s="164"/>
      <c r="Y898" s="164"/>
      <c r="Z898" s="164"/>
    </row>
    <row r="899" spans="1:26" ht="13.9">
      <c r="A899" s="164"/>
      <c r="B899" s="190"/>
      <c r="C899" s="191"/>
      <c r="D899" s="192"/>
      <c r="E899" s="192"/>
      <c r="F899" s="191"/>
      <c r="G899" s="191"/>
      <c r="H899" s="191"/>
      <c r="I899" s="164"/>
      <c r="J899" s="164"/>
      <c r="K899" s="164"/>
      <c r="L899" s="164"/>
      <c r="M899" s="164"/>
      <c r="N899" s="164"/>
      <c r="O899" s="164"/>
      <c r="P899" s="164"/>
      <c r="Q899" s="164"/>
      <c r="R899" s="164"/>
      <c r="S899" s="164"/>
      <c r="T899" s="164"/>
      <c r="U899" s="164"/>
      <c r="V899" s="164"/>
      <c r="W899" s="164"/>
      <c r="X899" s="164"/>
      <c r="Y899" s="164"/>
      <c r="Z899" s="164"/>
    </row>
    <row r="900" spans="1:26" ht="13.9">
      <c r="A900" s="164"/>
      <c r="B900" s="190"/>
      <c r="C900" s="191"/>
      <c r="D900" s="192"/>
      <c r="E900" s="192"/>
      <c r="F900" s="191"/>
      <c r="G900" s="191"/>
      <c r="H900" s="191"/>
      <c r="I900" s="164"/>
      <c r="J900" s="164"/>
      <c r="K900" s="164"/>
      <c r="L900" s="164"/>
      <c r="M900" s="164"/>
      <c r="N900" s="164"/>
      <c r="O900" s="164"/>
      <c r="P900" s="164"/>
      <c r="Q900" s="164"/>
      <c r="R900" s="164"/>
      <c r="S900" s="164"/>
      <c r="T900" s="164"/>
      <c r="U900" s="164"/>
      <c r="V900" s="164"/>
      <c r="W900" s="164"/>
      <c r="X900" s="164"/>
      <c r="Y900" s="164"/>
      <c r="Z900" s="164"/>
    </row>
    <row r="901" spans="1:26" ht="13.9">
      <c r="A901" s="164"/>
      <c r="B901" s="190"/>
      <c r="C901" s="191"/>
      <c r="D901" s="192"/>
      <c r="E901" s="192"/>
      <c r="F901" s="191"/>
      <c r="G901" s="191"/>
      <c r="H901" s="191"/>
      <c r="I901" s="164"/>
      <c r="J901" s="164"/>
      <c r="K901" s="164"/>
      <c r="L901" s="164"/>
      <c r="M901" s="164"/>
      <c r="N901" s="164"/>
      <c r="O901" s="164"/>
      <c r="P901" s="164"/>
      <c r="Q901" s="164"/>
      <c r="R901" s="164"/>
      <c r="S901" s="164"/>
      <c r="T901" s="164"/>
      <c r="U901" s="164"/>
      <c r="V901" s="164"/>
      <c r="W901" s="164"/>
      <c r="X901" s="164"/>
      <c r="Y901" s="164"/>
      <c r="Z901" s="164"/>
    </row>
    <row r="902" spans="1:26" ht="13.9">
      <c r="A902" s="164"/>
      <c r="B902" s="190"/>
      <c r="C902" s="191"/>
      <c r="D902" s="192"/>
      <c r="E902" s="192"/>
      <c r="F902" s="191"/>
      <c r="G902" s="191"/>
      <c r="H902" s="191"/>
      <c r="I902" s="164"/>
      <c r="J902" s="164"/>
      <c r="K902" s="164"/>
      <c r="L902" s="164"/>
      <c r="M902" s="164"/>
      <c r="N902" s="164"/>
      <c r="O902" s="164"/>
      <c r="P902" s="164"/>
      <c r="Q902" s="164"/>
      <c r="R902" s="164"/>
      <c r="S902" s="164"/>
      <c r="T902" s="164"/>
      <c r="U902" s="164"/>
      <c r="V902" s="164"/>
      <c r="W902" s="164"/>
      <c r="X902" s="164"/>
      <c r="Y902" s="164"/>
      <c r="Z902" s="164"/>
    </row>
    <row r="903" spans="1:26" ht="13.9">
      <c r="A903" s="164"/>
      <c r="B903" s="190"/>
      <c r="C903" s="191"/>
      <c r="D903" s="192"/>
      <c r="E903" s="192"/>
      <c r="F903" s="191"/>
      <c r="G903" s="191"/>
      <c r="H903" s="191"/>
      <c r="I903" s="164"/>
      <c r="J903" s="164"/>
      <c r="K903" s="164"/>
      <c r="L903" s="164"/>
      <c r="M903" s="164"/>
      <c r="N903" s="164"/>
      <c r="O903" s="164"/>
      <c r="P903" s="164"/>
      <c r="Q903" s="164"/>
      <c r="R903" s="164"/>
      <c r="S903" s="164"/>
      <c r="T903" s="164"/>
      <c r="U903" s="164"/>
      <c r="V903" s="164"/>
      <c r="W903" s="164"/>
      <c r="X903" s="164"/>
      <c r="Y903" s="164"/>
      <c r="Z903" s="164"/>
    </row>
    <row r="904" spans="1:26" ht="13.9">
      <c r="A904" s="164"/>
      <c r="B904" s="190"/>
      <c r="C904" s="191"/>
      <c r="D904" s="192"/>
      <c r="E904" s="192"/>
      <c r="F904" s="191"/>
      <c r="G904" s="191"/>
      <c r="H904" s="191"/>
      <c r="I904" s="164"/>
      <c r="J904" s="164"/>
      <c r="K904" s="164"/>
      <c r="L904" s="164"/>
      <c r="M904" s="164"/>
      <c r="N904" s="164"/>
      <c r="O904" s="164"/>
      <c r="P904" s="164"/>
      <c r="Q904" s="164"/>
      <c r="R904" s="164"/>
      <c r="S904" s="164"/>
      <c r="T904" s="164"/>
      <c r="U904" s="164"/>
      <c r="V904" s="164"/>
      <c r="W904" s="164"/>
      <c r="X904" s="164"/>
      <c r="Y904" s="164"/>
      <c r="Z904" s="164"/>
    </row>
    <row r="905" spans="1:26" ht="13.9">
      <c r="A905" s="164"/>
      <c r="B905" s="190"/>
      <c r="C905" s="191"/>
      <c r="D905" s="192"/>
      <c r="E905" s="192"/>
      <c r="F905" s="191"/>
      <c r="G905" s="191"/>
      <c r="H905" s="191"/>
      <c r="I905" s="164"/>
      <c r="J905" s="164"/>
      <c r="K905" s="164"/>
      <c r="L905" s="164"/>
      <c r="M905" s="164"/>
      <c r="N905" s="164"/>
      <c r="O905" s="164"/>
      <c r="P905" s="164"/>
      <c r="Q905" s="164"/>
      <c r="R905" s="164"/>
      <c r="S905" s="164"/>
      <c r="T905" s="164"/>
      <c r="U905" s="164"/>
      <c r="V905" s="164"/>
      <c r="W905" s="164"/>
      <c r="X905" s="164"/>
      <c r="Y905" s="164"/>
      <c r="Z905" s="164"/>
    </row>
    <row r="906" spans="1:26" ht="13.9">
      <c r="A906" s="164"/>
      <c r="B906" s="190"/>
      <c r="C906" s="191"/>
      <c r="D906" s="192"/>
      <c r="E906" s="192"/>
      <c r="F906" s="191"/>
      <c r="G906" s="191"/>
      <c r="H906" s="191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</row>
    <row r="907" spans="1:26" ht="13.9">
      <c r="A907" s="164"/>
      <c r="B907" s="190"/>
      <c r="C907" s="191"/>
      <c r="D907" s="192"/>
      <c r="E907" s="192"/>
      <c r="F907" s="191"/>
      <c r="G907" s="191"/>
      <c r="H907" s="191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</row>
    <row r="908" spans="1:26" ht="13.9">
      <c r="A908" s="164"/>
      <c r="B908" s="190"/>
      <c r="C908" s="191"/>
      <c r="D908" s="192"/>
      <c r="E908" s="192"/>
      <c r="F908" s="191"/>
      <c r="G908" s="191"/>
      <c r="H908" s="191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</row>
    <row r="909" spans="1:26" ht="13.9">
      <c r="A909" s="164"/>
      <c r="B909" s="190"/>
      <c r="C909" s="191"/>
      <c r="D909" s="192"/>
      <c r="E909" s="192"/>
      <c r="F909" s="191"/>
      <c r="G909" s="191"/>
      <c r="H909" s="191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</row>
    <row r="910" spans="1:26" ht="13.9">
      <c r="A910" s="164"/>
      <c r="B910" s="190"/>
      <c r="C910" s="191"/>
      <c r="D910" s="192"/>
      <c r="E910" s="192"/>
      <c r="F910" s="191"/>
      <c r="G910" s="191"/>
      <c r="H910" s="191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</row>
    <row r="911" spans="1:26" ht="13.9">
      <c r="A911" s="164"/>
      <c r="B911" s="190"/>
      <c r="C911" s="191"/>
      <c r="D911" s="192"/>
      <c r="E911" s="192"/>
      <c r="F911" s="191"/>
      <c r="G911" s="191"/>
      <c r="H911" s="191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</row>
    <row r="912" spans="1:26" ht="13.9">
      <c r="A912" s="164"/>
      <c r="B912" s="190"/>
      <c r="C912" s="191"/>
      <c r="D912" s="192"/>
      <c r="E912" s="192"/>
      <c r="F912" s="191"/>
      <c r="G912" s="191"/>
      <c r="H912" s="191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</row>
    <row r="913" spans="1:26" ht="13.9">
      <c r="A913" s="164"/>
      <c r="B913" s="190"/>
      <c r="C913" s="191"/>
      <c r="D913" s="192"/>
      <c r="E913" s="192"/>
      <c r="F913" s="191"/>
      <c r="G913" s="191"/>
      <c r="H913" s="191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</row>
    <row r="914" spans="1:26" ht="13.9">
      <c r="A914" s="164"/>
      <c r="B914" s="190"/>
      <c r="C914" s="191"/>
      <c r="D914" s="192"/>
      <c r="E914" s="192"/>
      <c r="F914" s="191"/>
      <c r="G914" s="191"/>
      <c r="H914" s="191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</row>
    <row r="915" spans="1:26" ht="13.9">
      <c r="A915" s="164"/>
      <c r="B915" s="190"/>
      <c r="C915" s="191"/>
      <c r="D915" s="192"/>
      <c r="E915" s="192"/>
      <c r="F915" s="191"/>
      <c r="G915" s="191"/>
      <c r="H915" s="191"/>
      <c r="I915" s="164"/>
      <c r="J915" s="164"/>
      <c r="K915" s="164"/>
      <c r="L915" s="164"/>
      <c r="M915" s="164"/>
      <c r="N915" s="164"/>
      <c r="O915" s="164"/>
      <c r="P915" s="164"/>
      <c r="Q915" s="164"/>
      <c r="R915" s="164"/>
      <c r="S915" s="164"/>
      <c r="T915" s="164"/>
      <c r="U915" s="164"/>
      <c r="V915" s="164"/>
      <c r="W915" s="164"/>
      <c r="X915" s="164"/>
      <c r="Y915" s="164"/>
      <c r="Z915" s="164"/>
    </row>
    <row r="916" spans="1:26" ht="13.9">
      <c r="A916" s="164"/>
      <c r="B916" s="190"/>
      <c r="C916" s="191"/>
      <c r="D916" s="192"/>
      <c r="E916" s="192"/>
      <c r="F916" s="191"/>
      <c r="G916" s="191"/>
      <c r="H916" s="191"/>
      <c r="I916" s="164"/>
      <c r="J916" s="164"/>
      <c r="K916" s="164"/>
      <c r="L916" s="164"/>
      <c r="M916" s="164"/>
      <c r="N916" s="164"/>
      <c r="O916" s="164"/>
      <c r="P916" s="164"/>
      <c r="Q916" s="164"/>
      <c r="R916" s="164"/>
      <c r="S916" s="164"/>
      <c r="T916" s="164"/>
      <c r="U916" s="164"/>
      <c r="V916" s="164"/>
      <c r="W916" s="164"/>
      <c r="X916" s="164"/>
      <c r="Y916" s="164"/>
      <c r="Z916" s="164"/>
    </row>
    <row r="917" spans="1:26" ht="13.9">
      <c r="A917" s="164"/>
      <c r="B917" s="190"/>
      <c r="C917" s="191"/>
      <c r="D917" s="192"/>
      <c r="E917" s="192"/>
      <c r="F917" s="191"/>
      <c r="G917" s="191"/>
      <c r="H917" s="191"/>
      <c r="I917" s="164"/>
      <c r="J917" s="164"/>
      <c r="K917" s="164"/>
      <c r="L917" s="164"/>
      <c r="M917" s="164"/>
      <c r="N917" s="164"/>
      <c r="O917" s="164"/>
      <c r="P917" s="164"/>
      <c r="Q917" s="164"/>
      <c r="R917" s="164"/>
      <c r="S917" s="164"/>
      <c r="T917" s="164"/>
      <c r="U917" s="164"/>
      <c r="V917" s="164"/>
      <c r="W917" s="164"/>
      <c r="X917" s="164"/>
      <c r="Y917" s="164"/>
      <c r="Z917" s="164"/>
    </row>
    <row r="918" spans="1:26" ht="13.9">
      <c r="A918" s="164"/>
      <c r="B918" s="190"/>
      <c r="C918" s="191"/>
      <c r="D918" s="192"/>
      <c r="E918" s="192"/>
      <c r="F918" s="191"/>
      <c r="G918" s="191"/>
      <c r="H918" s="191"/>
      <c r="I918" s="164"/>
      <c r="J918" s="164"/>
      <c r="K918" s="164"/>
      <c r="L918" s="164"/>
      <c r="M918" s="164"/>
      <c r="N918" s="164"/>
      <c r="O918" s="164"/>
      <c r="P918" s="164"/>
      <c r="Q918" s="164"/>
      <c r="R918" s="164"/>
      <c r="S918" s="164"/>
      <c r="T918" s="164"/>
      <c r="U918" s="164"/>
      <c r="V918" s="164"/>
      <c r="W918" s="164"/>
      <c r="X918" s="164"/>
      <c r="Y918" s="164"/>
      <c r="Z918" s="164"/>
    </row>
    <row r="919" spans="1:26" ht="13.9">
      <c r="A919" s="164"/>
      <c r="B919" s="190"/>
      <c r="C919" s="191"/>
      <c r="D919" s="192"/>
      <c r="E919" s="192"/>
      <c r="F919" s="191"/>
      <c r="G919" s="191"/>
      <c r="H919" s="191"/>
      <c r="I919" s="164"/>
      <c r="J919" s="164"/>
      <c r="K919" s="164"/>
      <c r="L919" s="164"/>
      <c r="M919" s="164"/>
      <c r="N919" s="164"/>
      <c r="O919" s="164"/>
      <c r="P919" s="164"/>
      <c r="Q919" s="164"/>
      <c r="R919" s="164"/>
      <c r="S919" s="164"/>
      <c r="T919" s="164"/>
      <c r="U919" s="164"/>
      <c r="V919" s="164"/>
      <c r="W919" s="164"/>
      <c r="X919" s="164"/>
      <c r="Y919" s="164"/>
      <c r="Z919" s="164"/>
    </row>
    <row r="920" spans="1:26" ht="13.9">
      <c r="A920" s="164"/>
      <c r="B920" s="190"/>
      <c r="C920" s="191"/>
      <c r="D920" s="192"/>
      <c r="E920" s="192"/>
      <c r="F920" s="191"/>
      <c r="G920" s="191"/>
      <c r="H920" s="191"/>
      <c r="I920" s="164"/>
      <c r="J920" s="164"/>
      <c r="K920" s="164"/>
      <c r="L920" s="164"/>
      <c r="M920" s="164"/>
      <c r="N920" s="164"/>
      <c r="O920" s="164"/>
      <c r="P920" s="164"/>
      <c r="Q920" s="164"/>
      <c r="R920" s="164"/>
      <c r="S920" s="164"/>
      <c r="T920" s="164"/>
      <c r="U920" s="164"/>
      <c r="V920" s="164"/>
      <c r="W920" s="164"/>
      <c r="X920" s="164"/>
      <c r="Y920" s="164"/>
      <c r="Z920" s="164"/>
    </row>
    <row r="921" spans="1:26" ht="13.9">
      <c r="A921" s="164"/>
      <c r="B921" s="190"/>
      <c r="C921" s="191"/>
      <c r="D921" s="192"/>
      <c r="E921" s="192"/>
      <c r="F921" s="191"/>
      <c r="G921" s="191"/>
      <c r="H921" s="191"/>
      <c r="I921" s="164"/>
      <c r="J921" s="164"/>
      <c r="K921" s="164"/>
      <c r="L921" s="164"/>
      <c r="M921" s="164"/>
      <c r="N921" s="164"/>
      <c r="O921" s="164"/>
      <c r="P921" s="164"/>
      <c r="Q921" s="164"/>
      <c r="R921" s="164"/>
      <c r="S921" s="164"/>
      <c r="T921" s="164"/>
      <c r="U921" s="164"/>
      <c r="V921" s="164"/>
      <c r="W921" s="164"/>
      <c r="X921" s="164"/>
      <c r="Y921" s="164"/>
      <c r="Z921" s="164"/>
    </row>
    <row r="922" spans="1:26" ht="13.9">
      <c r="A922" s="164"/>
      <c r="B922" s="190"/>
      <c r="C922" s="191"/>
      <c r="D922" s="192"/>
      <c r="E922" s="192"/>
      <c r="F922" s="191"/>
      <c r="G922" s="191"/>
      <c r="H922" s="191"/>
      <c r="I922" s="164"/>
      <c r="J922" s="164"/>
      <c r="K922" s="164"/>
      <c r="L922" s="164"/>
      <c r="M922" s="164"/>
      <c r="N922" s="164"/>
      <c r="O922" s="164"/>
      <c r="P922" s="164"/>
      <c r="Q922" s="164"/>
      <c r="R922" s="164"/>
      <c r="S922" s="164"/>
      <c r="T922" s="164"/>
      <c r="U922" s="164"/>
      <c r="V922" s="164"/>
      <c r="W922" s="164"/>
      <c r="X922" s="164"/>
      <c r="Y922" s="164"/>
      <c r="Z922" s="164"/>
    </row>
    <row r="923" spans="1:26" ht="13.9">
      <c r="A923" s="164"/>
      <c r="B923" s="190"/>
      <c r="C923" s="191"/>
      <c r="D923" s="192"/>
      <c r="E923" s="192"/>
      <c r="F923" s="191"/>
      <c r="G923" s="191"/>
      <c r="H923" s="191"/>
      <c r="I923" s="164"/>
      <c r="J923" s="164"/>
      <c r="K923" s="164"/>
      <c r="L923" s="164"/>
      <c r="M923" s="164"/>
      <c r="N923" s="164"/>
      <c r="O923" s="164"/>
      <c r="P923" s="164"/>
      <c r="Q923" s="164"/>
      <c r="R923" s="164"/>
      <c r="S923" s="164"/>
      <c r="T923" s="164"/>
      <c r="U923" s="164"/>
      <c r="V923" s="164"/>
      <c r="W923" s="164"/>
      <c r="X923" s="164"/>
      <c r="Y923" s="164"/>
      <c r="Z923" s="164"/>
    </row>
    <row r="924" spans="1:26" ht="13.9">
      <c r="A924" s="164"/>
      <c r="B924" s="190"/>
      <c r="C924" s="191"/>
      <c r="D924" s="192"/>
      <c r="E924" s="192"/>
      <c r="F924" s="191"/>
      <c r="G924" s="191"/>
      <c r="H924" s="191"/>
      <c r="I924" s="164"/>
      <c r="J924" s="164"/>
      <c r="K924" s="164"/>
      <c r="L924" s="164"/>
      <c r="M924" s="164"/>
      <c r="N924" s="164"/>
      <c r="O924" s="164"/>
      <c r="P924" s="164"/>
      <c r="Q924" s="164"/>
      <c r="R924" s="164"/>
      <c r="S924" s="164"/>
      <c r="T924" s="164"/>
      <c r="U924" s="164"/>
      <c r="V924" s="164"/>
      <c r="W924" s="164"/>
      <c r="X924" s="164"/>
      <c r="Y924" s="164"/>
      <c r="Z924" s="164"/>
    </row>
    <row r="925" spans="1:26" ht="13.9">
      <c r="A925" s="164"/>
      <c r="B925" s="190"/>
      <c r="C925" s="191"/>
      <c r="D925" s="192"/>
      <c r="E925" s="192"/>
      <c r="F925" s="191"/>
      <c r="G925" s="191"/>
      <c r="H925" s="191"/>
      <c r="I925" s="164"/>
      <c r="J925" s="164"/>
      <c r="K925" s="164"/>
      <c r="L925" s="164"/>
      <c r="M925" s="164"/>
      <c r="N925" s="164"/>
      <c r="O925" s="164"/>
      <c r="P925" s="164"/>
      <c r="Q925" s="164"/>
      <c r="R925" s="164"/>
      <c r="S925" s="164"/>
      <c r="T925" s="164"/>
      <c r="U925" s="164"/>
      <c r="V925" s="164"/>
      <c r="W925" s="164"/>
      <c r="X925" s="164"/>
      <c r="Y925" s="164"/>
      <c r="Z925" s="164"/>
    </row>
    <row r="926" spans="1:26" ht="13.9">
      <c r="A926" s="164"/>
      <c r="B926" s="190"/>
      <c r="C926" s="191"/>
      <c r="D926" s="192"/>
      <c r="E926" s="192"/>
      <c r="F926" s="191"/>
      <c r="G926" s="191"/>
      <c r="H926" s="191"/>
      <c r="I926" s="164"/>
      <c r="J926" s="164"/>
      <c r="K926" s="164"/>
      <c r="L926" s="164"/>
      <c r="M926" s="164"/>
      <c r="N926" s="164"/>
      <c r="O926" s="164"/>
      <c r="P926" s="164"/>
      <c r="Q926" s="164"/>
      <c r="R926" s="164"/>
      <c r="S926" s="164"/>
      <c r="T926" s="164"/>
      <c r="U926" s="164"/>
      <c r="V926" s="164"/>
      <c r="W926" s="164"/>
      <c r="X926" s="164"/>
      <c r="Y926" s="164"/>
      <c r="Z926" s="164"/>
    </row>
    <row r="927" spans="1:26" ht="13.9">
      <c r="A927" s="164"/>
      <c r="B927" s="190"/>
      <c r="C927" s="191"/>
      <c r="D927" s="192"/>
      <c r="E927" s="192"/>
      <c r="F927" s="191"/>
      <c r="G927" s="191"/>
      <c r="H927" s="191"/>
      <c r="I927" s="164"/>
      <c r="J927" s="164"/>
      <c r="K927" s="164"/>
      <c r="L927" s="164"/>
      <c r="M927" s="164"/>
      <c r="N927" s="164"/>
      <c r="O927" s="164"/>
      <c r="P927" s="164"/>
      <c r="Q927" s="164"/>
      <c r="R927" s="164"/>
      <c r="S927" s="164"/>
      <c r="T927" s="164"/>
      <c r="U927" s="164"/>
      <c r="V927" s="164"/>
      <c r="W927" s="164"/>
      <c r="X927" s="164"/>
      <c r="Y927" s="164"/>
      <c r="Z927" s="164"/>
    </row>
    <row r="928" spans="1:26" ht="13.9">
      <c r="A928" s="164"/>
      <c r="B928" s="190"/>
      <c r="C928" s="191"/>
      <c r="D928" s="192"/>
      <c r="E928" s="192"/>
      <c r="F928" s="191"/>
      <c r="G928" s="191"/>
      <c r="H928" s="191"/>
      <c r="I928" s="164"/>
      <c r="J928" s="164"/>
      <c r="K928" s="164"/>
      <c r="L928" s="164"/>
      <c r="M928" s="164"/>
      <c r="N928" s="164"/>
      <c r="O928" s="164"/>
      <c r="P928" s="164"/>
      <c r="Q928" s="164"/>
      <c r="R928" s="164"/>
      <c r="S928" s="164"/>
      <c r="T928" s="164"/>
      <c r="U928" s="164"/>
      <c r="V928" s="164"/>
      <c r="W928" s="164"/>
      <c r="X928" s="164"/>
      <c r="Y928" s="164"/>
      <c r="Z928" s="164"/>
    </row>
    <row r="929" spans="1:26" ht="13.9">
      <c r="A929" s="164"/>
      <c r="B929" s="190"/>
      <c r="C929" s="191"/>
      <c r="D929" s="192"/>
      <c r="E929" s="192"/>
      <c r="F929" s="191"/>
      <c r="G929" s="191"/>
      <c r="H929" s="191"/>
      <c r="I929" s="164"/>
      <c r="J929" s="164"/>
      <c r="K929" s="164"/>
      <c r="L929" s="164"/>
      <c r="M929" s="164"/>
      <c r="N929" s="164"/>
      <c r="O929" s="164"/>
      <c r="P929" s="164"/>
      <c r="Q929" s="164"/>
      <c r="R929" s="164"/>
      <c r="S929" s="164"/>
      <c r="T929" s="164"/>
      <c r="U929" s="164"/>
      <c r="V929" s="164"/>
      <c r="W929" s="164"/>
      <c r="X929" s="164"/>
      <c r="Y929" s="164"/>
      <c r="Z929" s="164"/>
    </row>
    <row r="930" spans="1:26" ht="13.9">
      <c r="A930" s="164"/>
      <c r="B930" s="190"/>
      <c r="C930" s="191"/>
      <c r="D930" s="192"/>
      <c r="E930" s="192"/>
      <c r="F930" s="191"/>
      <c r="G930" s="191"/>
      <c r="H930" s="191"/>
      <c r="I930" s="164"/>
      <c r="J930" s="164"/>
      <c r="K930" s="164"/>
      <c r="L930" s="164"/>
      <c r="M930" s="164"/>
      <c r="N930" s="164"/>
      <c r="O930" s="164"/>
      <c r="P930" s="164"/>
      <c r="Q930" s="164"/>
      <c r="R930" s="164"/>
      <c r="S930" s="164"/>
      <c r="T930" s="164"/>
      <c r="U930" s="164"/>
      <c r="V930" s="164"/>
      <c r="W930" s="164"/>
      <c r="X930" s="164"/>
      <c r="Y930" s="164"/>
      <c r="Z930" s="164"/>
    </row>
    <row r="931" spans="1:26" ht="13.9">
      <c r="A931" s="164"/>
      <c r="B931" s="190"/>
      <c r="C931" s="191"/>
      <c r="D931" s="192"/>
      <c r="E931" s="192"/>
      <c r="F931" s="191"/>
      <c r="G931" s="191"/>
      <c r="H931" s="191"/>
      <c r="I931" s="164"/>
      <c r="J931" s="164"/>
      <c r="K931" s="164"/>
      <c r="L931" s="164"/>
      <c r="M931" s="164"/>
      <c r="N931" s="164"/>
      <c r="O931" s="164"/>
      <c r="P931" s="164"/>
      <c r="Q931" s="164"/>
      <c r="R931" s="164"/>
      <c r="S931" s="164"/>
      <c r="T931" s="164"/>
      <c r="U931" s="164"/>
      <c r="V931" s="164"/>
      <c r="W931" s="164"/>
      <c r="X931" s="164"/>
      <c r="Y931" s="164"/>
      <c r="Z931" s="164"/>
    </row>
    <row r="932" spans="1:26" ht="13.9">
      <c r="A932" s="164"/>
      <c r="B932" s="190"/>
      <c r="C932" s="191"/>
      <c r="D932" s="192"/>
      <c r="E932" s="192"/>
      <c r="F932" s="191"/>
      <c r="G932" s="191"/>
      <c r="H932" s="191"/>
      <c r="I932" s="164"/>
      <c r="J932" s="164"/>
      <c r="K932" s="164"/>
      <c r="L932" s="164"/>
      <c r="M932" s="164"/>
      <c r="N932" s="164"/>
      <c r="O932" s="164"/>
      <c r="P932" s="164"/>
      <c r="Q932" s="164"/>
      <c r="R932" s="164"/>
      <c r="S932" s="164"/>
      <c r="T932" s="164"/>
      <c r="U932" s="164"/>
      <c r="V932" s="164"/>
      <c r="W932" s="164"/>
      <c r="X932" s="164"/>
      <c r="Y932" s="164"/>
      <c r="Z932" s="164"/>
    </row>
    <row r="933" spans="1:26" ht="13.9">
      <c r="A933" s="164"/>
      <c r="B933" s="190"/>
      <c r="C933" s="191"/>
      <c r="D933" s="192"/>
      <c r="E933" s="192"/>
      <c r="F933" s="191"/>
      <c r="G933" s="191"/>
      <c r="H933" s="191"/>
      <c r="I933" s="164"/>
      <c r="J933" s="164"/>
      <c r="K933" s="164"/>
      <c r="L933" s="164"/>
      <c r="M933" s="164"/>
      <c r="N933" s="164"/>
      <c r="O933" s="164"/>
      <c r="P933" s="164"/>
      <c r="Q933" s="164"/>
      <c r="R933" s="164"/>
      <c r="S933" s="164"/>
      <c r="T933" s="164"/>
      <c r="U933" s="164"/>
      <c r="V933" s="164"/>
      <c r="W933" s="164"/>
      <c r="X933" s="164"/>
      <c r="Y933" s="164"/>
      <c r="Z933" s="164"/>
    </row>
    <row r="934" spans="1:26" ht="13.9">
      <c r="A934" s="164"/>
      <c r="B934" s="190"/>
      <c r="C934" s="191"/>
      <c r="D934" s="192"/>
      <c r="E934" s="192"/>
      <c r="F934" s="191"/>
      <c r="G934" s="191"/>
      <c r="H934" s="191"/>
      <c r="I934" s="164"/>
      <c r="J934" s="164"/>
      <c r="K934" s="164"/>
      <c r="L934" s="164"/>
      <c r="M934" s="164"/>
      <c r="N934" s="164"/>
      <c r="O934" s="164"/>
      <c r="P934" s="164"/>
      <c r="Q934" s="164"/>
      <c r="R934" s="164"/>
      <c r="S934" s="164"/>
      <c r="T934" s="164"/>
      <c r="U934" s="164"/>
      <c r="V934" s="164"/>
      <c r="W934" s="164"/>
      <c r="X934" s="164"/>
      <c r="Y934" s="164"/>
      <c r="Z934" s="164"/>
    </row>
    <row r="935" spans="1:26" ht="13.9">
      <c r="A935" s="164"/>
      <c r="B935" s="190"/>
      <c r="C935" s="191"/>
      <c r="D935" s="192"/>
      <c r="E935" s="192"/>
      <c r="F935" s="191"/>
      <c r="G935" s="191"/>
      <c r="H935" s="191"/>
      <c r="I935" s="164"/>
      <c r="J935" s="164"/>
      <c r="K935" s="164"/>
      <c r="L935" s="164"/>
      <c r="M935" s="164"/>
      <c r="N935" s="164"/>
      <c r="O935" s="164"/>
      <c r="P935" s="164"/>
      <c r="Q935" s="164"/>
      <c r="R935" s="164"/>
      <c r="S935" s="164"/>
      <c r="T935" s="164"/>
      <c r="U935" s="164"/>
      <c r="V935" s="164"/>
      <c r="W935" s="164"/>
      <c r="X935" s="164"/>
      <c r="Y935" s="164"/>
      <c r="Z935" s="164"/>
    </row>
    <row r="936" spans="1:26" ht="13.9">
      <c r="A936" s="164"/>
      <c r="B936" s="190"/>
      <c r="C936" s="191"/>
      <c r="D936" s="192"/>
      <c r="E936" s="192"/>
      <c r="F936" s="191"/>
      <c r="G936" s="191"/>
      <c r="H936" s="191"/>
      <c r="I936" s="164"/>
      <c r="J936" s="164"/>
      <c r="K936" s="164"/>
      <c r="L936" s="164"/>
      <c r="M936" s="164"/>
      <c r="N936" s="164"/>
      <c r="O936" s="164"/>
      <c r="P936" s="164"/>
      <c r="Q936" s="164"/>
      <c r="R936" s="164"/>
      <c r="S936" s="164"/>
      <c r="T936" s="164"/>
      <c r="U936" s="164"/>
      <c r="V936" s="164"/>
      <c r="W936" s="164"/>
      <c r="X936" s="164"/>
      <c r="Y936" s="164"/>
      <c r="Z936" s="164"/>
    </row>
    <row r="937" spans="1:26" ht="13.9">
      <c r="A937" s="164"/>
      <c r="B937" s="190"/>
      <c r="C937" s="191"/>
      <c r="D937" s="192"/>
      <c r="E937" s="192"/>
      <c r="F937" s="191"/>
      <c r="G937" s="191"/>
      <c r="H937" s="191"/>
      <c r="I937" s="164"/>
      <c r="J937" s="164"/>
      <c r="K937" s="164"/>
      <c r="L937" s="164"/>
      <c r="M937" s="164"/>
      <c r="N937" s="164"/>
      <c r="O937" s="164"/>
      <c r="P937" s="164"/>
      <c r="Q937" s="164"/>
      <c r="R937" s="164"/>
      <c r="S937" s="164"/>
      <c r="T937" s="164"/>
      <c r="U937" s="164"/>
      <c r="V937" s="164"/>
      <c r="W937" s="164"/>
      <c r="X937" s="164"/>
      <c r="Y937" s="164"/>
      <c r="Z937" s="164"/>
    </row>
    <row r="938" spans="1:26" ht="13.9">
      <c r="A938" s="164"/>
      <c r="B938" s="190"/>
      <c r="C938" s="191"/>
      <c r="D938" s="192"/>
      <c r="E938" s="192"/>
      <c r="F938" s="191"/>
      <c r="G938" s="191"/>
      <c r="H938" s="191"/>
      <c r="I938" s="164"/>
      <c r="J938" s="164"/>
      <c r="K938" s="164"/>
      <c r="L938" s="164"/>
      <c r="M938" s="164"/>
      <c r="N938" s="164"/>
      <c r="O938" s="164"/>
      <c r="P938" s="164"/>
      <c r="Q938" s="164"/>
      <c r="R938" s="164"/>
      <c r="S938" s="164"/>
      <c r="T938" s="164"/>
      <c r="U938" s="164"/>
      <c r="V938" s="164"/>
      <c r="W938" s="164"/>
      <c r="X938" s="164"/>
      <c r="Y938" s="164"/>
      <c r="Z938" s="164"/>
    </row>
    <row r="939" spans="1:26" ht="13.9">
      <c r="A939" s="164"/>
      <c r="B939" s="190"/>
      <c r="C939" s="191"/>
      <c r="D939" s="192"/>
      <c r="E939" s="192"/>
      <c r="F939" s="191"/>
      <c r="G939" s="191"/>
      <c r="H939" s="191"/>
      <c r="I939" s="164"/>
      <c r="J939" s="164"/>
      <c r="K939" s="164"/>
      <c r="L939" s="164"/>
      <c r="M939" s="164"/>
      <c r="N939" s="164"/>
      <c r="O939" s="164"/>
      <c r="P939" s="164"/>
      <c r="Q939" s="164"/>
      <c r="R939" s="164"/>
      <c r="S939" s="164"/>
      <c r="T939" s="164"/>
      <c r="U939" s="164"/>
      <c r="V939" s="164"/>
      <c r="W939" s="164"/>
      <c r="X939" s="164"/>
      <c r="Y939" s="164"/>
      <c r="Z939" s="164"/>
    </row>
    <row r="940" spans="1:26" ht="13.9">
      <c r="A940" s="164"/>
      <c r="B940" s="190"/>
      <c r="C940" s="191"/>
      <c r="D940" s="192"/>
      <c r="E940" s="192"/>
      <c r="F940" s="191"/>
      <c r="G940" s="191"/>
      <c r="H940" s="191"/>
      <c r="I940" s="164"/>
      <c r="J940" s="164"/>
      <c r="K940" s="164"/>
      <c r="L940" s="164"/>
      <c r="M940" s="164"/>
      <c r="N940" s="164"/>
      <c r="O940" s="164"/>
      <c r="P940" s="164"/>
      <c r="Q940" s="164"/>
      <c r="R940" s="164"/>
      <c r="S940" s="164"/>
      <c r="T940" s="164"/>
      <c r="U940" s="164"/>
      <c r="V940" s="164"/>
      <c r="W940" s="164"/>
      <c r="X940" s="164"/>
      <c r="Y940" s="164"/>
      <c r="Z940" s="164"/>
    </row>
    <row r="941" spans="1:26" ht="13.9">
      <c r="A941" s="164"/>
      <c r="B941" s="190"/>
      <c r="C941" s="191"/>
      <c r="D941" s="192"/>
      <c r="E941" s="192"/>
      <c r="F941" s="191"/>
      <c r="G941" s="191"/>
      <c r="H941" s="191"/>
      <c r="I941" s="164"/>
      <c r="J941" s="164"/>
      <c r="K941" s="164"/>
      <c r="L941" s="164"/>
      <c r="M941" s="164"/>
      <c r="N941" s="164"/>
      <c r="O941" s="164"/>
      <c r="P941" s="164"/>
      <c r="Q941" s="164"/>
      <c r="R941" s="164"/>
      <c r="S941" s="164"/>
      <c r="T941" s="164"/>
      <c r="U941" s="164"/>
      <c r="V941" s="164"/>
      <c r="W941" s="164"/>
      <c r="X941" s="164"/>
      <c r="Y941" s="164"/>
      <c r="Z941" s="164"/>
    </row>
    <row r="942" spans="1:26" ht="13.9">
      <c r="A942" s="164"/>
      <c r="B942" s="190"/>
      <c r="C942" s="191"/>
      <c r="D942" s="192"/>
      <c r="E942" s="192"/>
      <c r="F942" s="191"/>
      <c r="G942" s="191"/>
      <c r="H942" s="191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4"/>
      <c r="Z942" s="164"/>
    </row>
    <row r="943" spans="1:26" ht="13.9">
      <c r="A943" s="164"/>
      <c r="B943" s="190"/>
      <c r="C943" s="191"/>
      <c r="D943" s="192"/>
      <c r="E943" s="192"/>
      <c r="F943" s="191"/>
      <c r="G943" s="191"/>
      <c r="H943" s="191"/>
      <c r="I943" s="164"/>
      <c r="J943" s="164"/>
      <c r="K943" s="164"/>
      <c r="L943" s="164"/>
      <c r="M943" s="164"/>
      <c r="N943" s="164"/>
      <c r="O943" s="164"/>
      <c r="P943" s="164"/>
      <c r="Q943" s="164"/>
      <c r="R943" s="164"/>
      <c r="S943" s="164"/>
      <c r="T943" s="164"/>
      <c r="U943" s="164"/>
      <c r="V943" s="164"/>
      <c r="W943" s="164"/>
      <c r="X943" s="164"/>
      <c r="Y943" s="164"/>
      <c r="Z943" s="164"/>
    </row>
    <row r="944" spans="1:26" ht="13.9">
      <c r="A944" s="164"/>
      <c r="B944" s="190"/>
      <c r="C944" s="191"/>
      <c r="D944" s="192"/>
      <c r="E944" s="192"/>
      <c r="F944" s="191"/>
      <c r="G944" s="191"/>
      <c r="H944" s="191"/>
      <c r="I944" s="164"/>
      <c r="J944" s="164"/>
      <c r="K944" s="164"/>
      <c r="L944" s="164"/>
      <c r="M944" s="164"/>
      <c r="N944" s="164"/>
      <c r="O944" s="164"/>
      <c r="P944" s="164"/>
      <c r="Q944" s="164"/>
      <c r="R944" s="164"/>
      <c r="S944" s="164"/>
      <c r="T944" s="164"/>
      <c r="U944" s="164"/>
      <c r="V944" s="164"/>
      <c r="W944" s="164"/>
      <c r="X944" s="164"/>
      <c r="Y944" s="164"/>
      <c r="Z944" s="164"/>
    </row>
    <row r="945" spans="1:26" ht="13.9">
      <c r="A945" s="164"/>
      <c r="B945" s="190"/>
      <c r="C945" s="191"/>
      <c r="D945" s="192"/>
      <c r="E945" s="192"/>
      <c r="F945" s="191"/>
      <c r="G945" s="191"/>
      <c r="H945" s="191"/>
      <c r="I945" s="164"/>
      <c r="J945" s="164"/>
      <c r="K945" s="164"/>
      <c r="L945" s="164"/>
      <c r="M945" s="164"/>
      <c r="N945" s="164"/>
      <c r="O945" s="164"/>
      <c r="P945" s="164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</row>
    <row r="946" spans="1:26" ht="13.9">
      <c r="A946" s="164"/>
      <c r="B946" s="190"/>
      <c r="C946" s="191"/>
      <c r="D946" s="192"/>
      <c r="E946" s="192"/>
      <c r="F946" s="191"/>
      <c r="G946" s="191"/>
      <c r="H946" s="191"/>
      <c r="I946" s="164"/>
      <c r="J946" s="164"/>
      <c r="K946" s="164"/>
      <c r="L946" s="164"/>
      <c r="M946" s="164"/>
      <c r="N946" s="164"/>
      <c r="O946" s="164"/>
      <c r="P946" s="164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</row>
    <row r="947" spans="1:26" ht="13.9">
      <c r="A947" s="164"/>
      <c r="B947" s="190"/>
      <c r="C947" s="191"/>
      <c r="D947" s="192"/>
      <c r="E947" s="192"/>
      <c r="F947" s="191"/>
      <c r="G947" s="191"/>
      <c r="H947" s="191"/>
      <c r="I947" s="164"/>
      <c r="J947" s="164"/>
      <c r="K947" s="164"/>
      <c r="L947" s="164"/>
      <c r="M947" s="164"/>
      <c r="N947" s="164"/>
      <c r="O947" s="164"/>
      <c r="P947" s="164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</row>
    <row r="948" spans="1:26" ht="13.9">
      <c r="A948" s="164"/>
      <c r="B948" s="190"/>
      <c r="C948" s="191"/>
      <c r="D948" s="192"/>
      <c r="E948" s="192"/>
      <c r="F948" s="191"/>
      <c r="G948" s="191"/>
      <c r="H948" s="191"/>
      <c r="I948" s="164"/>
      <c r="J948" s="164"/>
      <c r="K948" s="164"/>
      <c r="L948" s="164"/>
      <c r="M948" s="164"/>
      <c r="N948" s="164"/>
      <c r="O948" s="164"/>
      <c r="P948" s="164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</row>
    <row r="949" spans="1:26" ht="13.9">
      <c r="A949" s="164"/>
      <c r="B949" s="190"/>
      <c r="C949" s="191"/>
      <c r="D949" s="192"/>
      <c r="E949" s="192"/>
      <c r="F949" s="191"/>
      <c r="G949" s="191"/>
      <c r="H949" s="191"/>
      <c r="I949" s="164"/>
      <c r="J949" s="164"/>
      <c r="K949" s="164"/>
      <c r="L949" s="164"/>
      <c r="M949" s="164"/>
      <c r="N949" s="164"/>
      <c r="O949" s="164"/>
      <c r="P949" s="164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</row>
    <row r="950" spans="1:26" ht="13.9">
      <c r="A950" s="164"/>
      <c r="B950" s="190"/>
      <c r="C950" s="191"/>
      <c r="D950" s="192"/>
      <c r="E950" s="192"/>
      <c r="F950" s="191"/>
      <c r="G950" s="191"/>
      <c r="H950" s="191"/>
      <c r="I950" s="164"/>
      <c r="J950" s="164"/>
      <c r="K950" s="164"/>
      <c r="L950" s="164"/>
      <c r="M950" s="164"/>
      <c r="N950" s="164"/>
      <c r="O950" s="164"/>
      <c r="P950" s="164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</row>
    <row r="951" spans="1:26" ht="13.9">
      <c r="A951" s="164"/>
      <c r="B951" s="190"/>
      <c r="C951" s="191"/>
      <c r="D951" s="192"/>
      <c r="E951" s="192"/>
      <c r="F951" s="191"/>
      <c r="G951" s="191"/>
      <c r="H951" s="191"/>
      <c r="I951" s="164"/>
      <c r="J951" s="164"/>
      <c r="K951" s="164"/>
      <c r="L951" s="164"/>
      <c r="M951" s="164"/>
      <c r="N951" s="164"/>
      <c r="O951" s="164"/>
      <c r="P951" s="164"/>
      <c r="Q951" s="164"/>
      <c r="R951" s="164"/>
      <c r="S951" s="164"/>
      <c r="T951" s="164"/>
      <c r="U951" s="164"/>
      <c r="V951" s="164"/>
      <c r="W951" s="164"/>
      <c r="X951" s="164"/>
      <c r="Y951" s="164"/>
      <c r="Z951" s="164"/>
    </row>
    <row r="952" spans="1:26" ht="13.9">
      <c r="A952" s="164"/>
      <c r="B952" s="190"/>
      <c r="C952" s="191"/>
      <c r="D952" s="192"/>
      <c r="E952" s="192"/>
      <c r="F952" s="191"/>
      <c r="G952" s="191"/>
      <c r="H952" s="191"/>
      <c r="I952" s="164"/>
      <c r="J952" s="164"/>
      <c r="K952" s="164"/>
      <c r="L952" s="164"/>
      <c r="M952" s="164"/>
      <c r="N952" s="164"/>
      <c r="O952" s="164"/>
      <c r="P952" s="164"/>
      <c r="Q952" s="164"/>
      <c r="R952" s="164"/>
      <c r="S952" s="164"/>
      <c r="T952" s="164"/>
      <c r="U952" s="164"/>
      <c r="V952" s="164"/>
      <c r="W952" s="164"/>
      <c r="X952" s="164"/>
      <c r="Y952" s="164"/>
      <c r="Z952" s="164"/>
    </row>
    <row r="953" spans="1:26" ht="13.9">
      <c r="A953" s="164"/>
      <c r="B953" s="190"/>
      <c r="C953" s="191"/>
      <c r="D953" s="192"/>
      <c r="E953" s="192"/>
      <c r="F953" s="191"/>
      <c r="G953" s="191"/>
      <c r="H953" s="191"/>
      <c r="I953" s="164"/>
      <c r="J953" s="164"/>
      <c r="K953" s="164"/>
      <c r="L953" s="164"/>
      <c r="M953" s="164"/>
      <c r="N953" s="164"/>
      <c r="O953" s="164"/>
      <c r="P953" s="164"/>
      <c r="Q953" s="164"/>
      <c r="R953" s="164"/>
      <c r="S953" s="164"/>
      <c r="T953" s="164"/>
      <c r="U953" s="164"/>
      <c r="V953" s="164"/>
      <c r="W953" s="164"/>
      <c r="X953" s="164"/>
      <c r="Y953" s="164"/>
      <c r="Z953" s="164"/>
    </row>
    <row r="954" spans="1:26" ht="13.9">
      <c r="A954" s="164"/>
      <c r="B954" s="190"/>
      <c r="C954" s="191"/>
      <c r="D954" s="192"/>
      <c r="E954" s="192"/>
      <c r="F954" s="191"/>
      <c r="G954" s="191"/>
      <c r="H954" s="191"/>
      <c r="I954" s="164"/>
      <c r="J954" s="164"/>
      <c r="K954" s="164"/>
      <c r="L954" s="164"/>
      <c r="M954" s="164"/>
      <c r="N954" s="164"/>
      <c r="O954" s="164"/>
      <c r="P954" s="164"/>
      <c r="Q954" s="164"/>
      <c r="R954" s="164"/>
      <c r="S954" s="164"/>
      <c r="T954" s="164"/>
      <c r="U954" s="164"/>
      <c r="V954" s="164"/>
      <c r="W954" s="164"/>
      <c r="X954" s="164"/>
      <c r="Y954" s="164"/>
      <c r="Z954" s="164"/>
    </row>
    <row r="955" spans="1:26" ht="13.9">
      <c r="A955" s="164"/>
      <c r="B955" s="190"/>
      <c r="C955" s="191"/>
      <c r="D955" s="192"/>
      <c r="E955" s="192"/>
      <c r="F955" s="191"/>
      <c r="G955" s="191"/>
      <c r="H955" s="191"/>
      <c r="I955" s="164"/>
      <c r="J955" s="164"/>
      <c r="K955" s="164"/>
      <c r="L955" s="164"/>
      <c r="M955" s="164"/>
      <c r="N955" s="164"/>
      <c r="O955" s="164"/>
      <c r="P955" s="164"/>
      <c r="Q955" s="164"/>
      <c r="R955" s="164"/>
      <c r="S955" s="164"/>
      <c r="T955" s="164"/>
      <c r="U955" s="164"/>
      <c r="V955" s="164"/>
      <c r="W955" s="164"/>
      <c r="X955" s="164"/>
      <c r="Y955" s="164"/>
      <c r="Z955" s="164"/>
    </row>
    <row r="956" spans="1:26" ht="13.9">
      <c r="A956" s="164"/>
      <c r="B956" s="190"/>
      <c r="C956" s="191"/>
      <c r="D956" s="192"/>
      <c r="E956" s="192"/>
      <c r="F956" s="191"/>
      <c r="G956" s="191"/>
      <c r="H956" s="191"/>
      <c r="I956" s="164"/>
      <c r="J956" s="164"/>
      <c r="K956" s="164"/>
      <c r="L956" s="164"/>
      <c r="M956" s="164"/>
      <c r="N956" s="164"/>
      <c r="O956" s="164"/>
      <c r="P956" s="164"/>
      <c r="Q956" s="164"/>
      <c r="R956" s="164"/>
      <c r="S956" s="164"/>
      <c r="T956" s="164"/>
      <c r="U956" s="164"/>
      <c r="V956" s="164"/>
      <c r="W956" s="164"/>
      <c r="X956" s="164"/>
      <c r="Y956" s="164"/>
      <c r="Z956" s="164"/>
    </row>
    <row r="957" spans="1:26" ht="13.9">
      <c r="A957" s="164"/>
      <c r="B957" s="190"/>
      <c r="C957" s="191"/>
      <c r="D957" s="192"/>
      <c r="E957" s="192"/>
      <c r="F957" s="191"/>
      <c r="G957" s="191"/>
      <c r="H957" s="191"/>
      <c r="I957" s="164"/>
      <c r="J957" s="164"/>
      <c r="K957" s="164"/>
      <c r="L957" s="164"/>
      <c r="M957" s="164"/>
      <c r="N957" s="164"/>
      <c r="O957" s="164"/>
      <c r="P957" s="164"/>
      <c r="Q957" s="164"/>
      <c r="R957" s="164"/>
      <c r="S957" s="164"/>
      <c r="T957" s="164"/>
      <c r="U957" s="164"/>
      <c r="V957" s="164"/>
      <c r="W957" s="164"/>
      <c r="X957" s="164"/>
      <c r="Y957" s="164"/>
      <c r="Z957" s="164"/>
    </row>
    <row r="958" spans="1:26" ht="13.9">
      <c r="A958" s="164"/>
      <c r="B958" s="190"/>
      <c r="C958" s="191"/>
      <c r="D958" s="192"/>
      <c r="E958" s="192"/>
      <c r="F958" s="191"/>
      <c r="G958" s="191"/>
      <c r="H958" s="191"/>
      <c r="I958" s="164"/>
      <c r="J958" s="164"/>
      <c r="K958" s="164"/>
      <c r="L958" s="164"/>
      <c r="M958" s="164"/>
      <c r="N958" s="164"/>
      <c r="O958" s="164"/>
      <c r="P958" s="164"/>
      <c r="Q958" s="164"/>
      <c r="R958" s="164"/>
      <c r="S958" s="164"/>
      <c r="T958" s="164"/>
      <c r="U958" s="164"/>
      <c r="V958" s="164"/>
      <c r="W958" s="164"/>
      <c r="X958" s="164"/>
      <c r="Y958" s="164"/>
      <c r="Z958" s="164"/>
    </row>
    <row r="959" spans="1:26" ht="13.9">
      <c r="A959" s="164"/>
      <c r="B959" s="190"/>
      <c r="C959" s="191"/>
      <c r="D959" s="192"/>
      <c r="E959" s="192"/>
      <c r="F959" s="191"/>
      <c r="G959" s="191"/>
      <c r="H959" s="191"/>
      <c r="I959" s="164"/>
      <c r="J959" s="164"/>
      <c r="K959" s="164"/>
      <c r="L959" s="164"/>
      <c r="M959" s="164"/>
      <c r="N959" s="164"/>
      <c r="O959" s="164"/>
      <c r="P959" s="164"/>
      <c r="Q959" s="164"/>
      <c r="R959" s="164"/>
      <c r="S959" s="164"/>
      <c r="T959" s="164"/>
      <c r="U959" s="164"/>
      <c r="V959" s="164"/>
      <c r="W959" s="164"/>
      <c r="X959" s="164"/>
      <c r="Y959" s="164"/>
      <c r="Z959" s="164"/>
    </row>
    <row r="960" spans="1:26" ht="13.9">
      <c r="A960" s="164"/>
      <c r="B960" s="190"/>
      <c r="C960" s="191"/>
      <c r="D960" s="192"/>
      <c r="E960" s="192"/>
      <c r="F960" s="191"/>
      <c r="G960" s="191"/>
      <c r="H960" s="191"/>
      <c r="I960" s="164"/>
      <c r="J960" s="164"/>
      <c r="K960" s="164"/>
      <c r="L960" s="164"/>
      <c r="M960" s="164"/>
      <c r="N960" s="164"/>
      <c r="O960" s="164"/>
      <c r="P960" s="164"/>
      <c r="Q960" s="164"/>
      <c r="R960" s="164"/>
      <c r="S960" s="164"/>
      <c r="T960" s="164"/>
      <c r="U960" s="164"/>
      <c r="V960" s="164"/>
      <c r="W960" s="164"/>
      <c r="X960" s="164"/>
      <c r="Y960" s="164"/>
      <c r="Z960" s="164"/>
    </row>
    <row r="961" spans="1:26" ht="13.9">
      <c r="A961" s="164"/>
      <c r="B961" s="190"/>
      <c r="C961" s="191"/>
      <c r="D961" s="192"/>
      <c r="E961" s="192"/>
      <c r="F961" s="191"/>
      <c r="G961" s="191"/>
      <c r="H961" s="191"/>
      <c r="I961" s="164"/>
      <c r="J961" s="164"/>
      <c r="K961" s="164"/>
      <c r="L961" s="164"/>
      <c r="M961" s="164"/>
      <c r="N961" s="164"/>
      <c r="O961" s="164"/>
      <c r="P961" s="164"/>
      <c r="Q961" s="164"/>
      <c r="R961" s="164"/>
      <c r="S961" s="164"/>
      <c r="T961" s="164"/>
      <c r="U961" s="164"/>
      <c r="V961" s="164"/>
      <c r="W961" s="164"/>
      <c r="X961" s="164"/>
      <c r="Y961" s="164"/>
      <c r="Z961" s="164"/>
    </row>
    <row r="962" spans="1:26" ht="13.9">
      <c r="A962" s="164"/>
      <c r="B962" s="190"/>
      <c r="C962" s="191"/>
      <c r="D962" s="192"/>
      <c r="E962" s="192"/>
      <c r="F962" s="191"/>
      <c r="G962" s="191"/>
      <c r="H962" s="191"/>
      <c r="I962" s="164"/>
      <c r="J962" s="164"/>
      <c r="K962" s="164"/>
      <c r="L962" s="164"/>
      <c r="M962" s="164"/>
      <c r="N962" s="164"/>
      <c r="O962" s="164"/>
      <c r="P962" s="164"/>
      <c r="Q962" s="164"/>
      <c r="R962" s="164"/>
      <c r="S962" s="164"/>
      <c r="T962" s="164"/>
      <c r="U962" s="164"/>
      <c r="V962" s="164"/>
      <c r="W962" s="164"/>
      <c r="X962" s="164"/>
      <c r="Y962" s="164"/>
      <c r="Z962" s="164"/>
    </row>
    <row r="963" spans="1:26" ht="13.9">
      <c r="A963" s="164"/>
      <c r="B963" s="190"/>
      <c r="C963" s="191"/>
      <c r="D963" s="192"/>
      <c r="E963" s="192"/>
      <c r="F963" s="191"/>
      <c r="G963" s="191"/>
      <c r="H963" s="191"/>
      <c r="I963" s="164"/>
      <c r="J963" s="164"/>
      <c r="K963" s="164"/>
      <c r="L963" s="164"/>
      <c r="M963" s="164"/>
      <c r="N963" s="164"/>
      <c r="O963" s="164"/>
      <c r="P963" s="164"/>
      <c r="Q963" s="164"/>
      <c r="R963" s="164"/>
      <c r="S963" s="164"/>
      <c r="T963" s="164"/>
      <c r="U963" s="164"/>
      <c r="V963" s="164"/>
      <c r="W963" s="164"/>
      <c r="X963" s="164"/>
      <c r="Y963" s="164"/>
      <c r="Z963" s="164"/>
    </row>
    <row r="964" spans="1:26" ht="13.9">
      <c r="A964" s="164"/>
      <c r="B964" s="190"/>
      <c r="C964" s="191"/>
      <c r="D964" s="192"/>
      <c r="E964" s="192"/>
      <c r="F964" s="191"/>
      <c r="G964" s="191"/>
      <c r="H964" s="191"/>
      <c r="I964" s="164"/>
      <c r="J964" s="164"/>
      <c r="K964" s="164"/>
      <c r="L964" s="164"/>
      <c r="M964" s="164"/>
      <c r="N964" s="164"/>
      <c r="O964" s="164"/>
      <c r="P964" s="164"/>
      <c r="Q964" s="164"/>
      <c r="R964" s="164"/>
      <c r="S964" s="164"/>
      <c r="T964" s="164"/>
      <c r="U964" s="164"/>
      <c r="V964" s="164"/>
      <c r="W964" s="164"/>
      <c r="X964" s="164"/>
      <c r="Y964" s="164"/>
      <c r="Z964" s="164"/>
    </row>
    <row r="965" spans="1:26" ht="13.9">
      <c r="A965" s="164"/>
      <c r="B965" s="190"/>
      <c r="C965" s="191"/>
      <c r="D965" s="192"/>
      <c r="E965" s="192"/>
      <c r="F965" s="191"/>
      <c r="G965" s="191"/>
      <c r="H965" s="191"/>
      <c r="I965" s="164"/>
      <c r="J965" s="164"/>
      <c r="K965" s="164"/>
      <c r="L965" s="164"/>
      <c r="M965" s="164"/>
      <c r="N965" s="164"/>
      <c r="O965" s="164"/>
      <c r="P965" s="164"/>
      <c r="Q965" s="164"/>
      <c r="R965" s="164"/>
      <c r="S965" s="164"/>
      <c r="T965" s="164"/>
      <c r="U965" s="164"/>
      <c r="V965" s="164"/>
      <c r="W965" s="164"/>
      <c r="X965" s="164"/>
      <c r="Y965" s="164"/>
      <c r="Z965" s="164"/>
    </row>
    <row r="966" spans="1:26" ht="13.9">
      <c r="A966" s="164"/>
      <c r="B966" s="190"/>
      <c r="C966" s="191"/>
      <c r="D966" s="192"/>
      <c r="E966" s="192"/>
      <c r="F966" s="191"/>
      <c r="G966" s="191"/>
      <c r="H966" s="191"/>
      <c r="I966" s="164"/>
      <c r="J966" s="164"/>
      <c r="K966" s="164"/>
      <c r="L966" s="164"/>
      <c r="M966" s="164"/>
      <c r="N966" s="164"/>
      <c r="O966" s="164"/>
      <c r="P966" s="164"/>
      <c r="Q966" s="164"/>
      <c r="R966" s="164"/>
      <c r="S966" s="164"/>
      <c r="T966" s="164"/>
      <c r="U966" s="164"/>
      <c r="V966" s="164"/>
      <c r="W966" s="164"/>
      <c r="X966" s="164"/>
      <c r="Y966" s="164"/>
      <c r="Z966" s="164"/>
    </row>
    <row r="967" spans="1:26" ht="13.9">
      <c r="A967" s="164"/>
      <c r="B967" s="190"/>
      <c r="C967" s="191"/>
      <c r="D967" s="192"/>
      <c r="E967" s="192"/>
      <c r="F967" s="191"/>
      <c r="G967" s="191"/>
      <c r="H967" s="191"/>
      <c r="I967" s="164"/>
      <c r="J967" s="164"/>
      <c r="K967" s="164"/>
      <c r="L967" s="164"/>
      <c r="M967" s="164"/>
      <c r="N967" s="164"/>
      <c r="O967" s="164"/>
      <c r="P967" s="164"/>
      <c r="Q967" s="164"/>
      <c r="R967" s="164"/>
      <c r="S967" s="164"/>
      <c r="T967" s="164"/>
      <c r="U967" s="164"/>
      <c r="V967" s="164"/>
      <c r="W967" s="164"/>
      <c r="X967" s="164"/>
      <c r="Y967" s="164"/>
      <c r="Z967" s="164"/>
    </row>
    <row r="968" spans="1:26" ht="13.9">
      <c r="A968" s="164"/>
      <c r="B968" s="190"/>
      <c r="C968" s="191"/>
      <c r="D968" s="192"/>
      <c r="E968" s="192"/>
      <c r="F968" s="191"/>
      <c r="G968" s="191"/>
      <c r="H968" s="191"/>
      <c r="I968" s="164"/>
      <c r="J968" s="164"/>
      <c r="K968" s="164"/>
      <c r="L968" s="164"/>
      <c r="M968" s="164"/>
      <c r="N968" s="164"/>
      <c r="O968" s="164"/>
      <c r="P968" s="164"/>
      <c r="Q968" s="164"/>
      <c r="R968" s="164"/>
      <c r="S968" s="164"/>
      <c r="T968" s="164"/>
      <c r="U968" s="164"/>
      <c r="V968" s="164"/>
      <c r="W968" s="164"/>
      <c r="X968" s="164"/>
      <c r="Y968" s="164"/>
      <c r="Z968" s="164"/>
    </row>
    <row r="969" spans="1:26" ht="13.9">
      <c r="A969" s="164"/>
      <c r="B969" s="190"/>
      <c r="C969" s="191"/>
      <c r="D969" s="192"/>
      <c r="E969" s="192"/>
      <c r="F969" s="191"/>
      <c r="G969" s="191"/>
      <c r="H969" s="191"/>
      <c r="I969" s="164"/>
      <c r="J969" s="164"/>
      <c r="K969" s="164"/>
      <c r="L969" s="164"/>
      <c r="M969" s="164"/>
      <c r="N969" s="164"/>
      <c r="O969" s="164"/>
      <c r="P969" s="164"/>
      <c r="Q969" s="164"/>
      <c r="R969" s="164"/>
      <c r="S969" s="164"/>
      <c r="T969" s="164"/>
      <c r="U969" s="164"/>
      <c r="V969" s="164"/>
      <c r="W969" s="164"/>
      <c r="X969" s="164"/>
      <c r="Y969" s="164"/>
      <c r="Z969" s="164"/>
    </row>
    <row r="970" spans="1:26" ht="13.9">
      <c r="A970" s="164"/>
      <c r="B970" s="190"/>
      <c r="C970" s="191"/>
      <c r="D970" s="192"/>
      <c r="E970" s="192"/>
      <c r="F970" s="191"/>
      <c r="G970" s="191"/>
      <c r="H970" s="191"/>
      <c r="I970" s="164"/>
      <c r="J970" s="164"/>
      <c r="K970" s="164"/>
      <c r="L970" s="164"/>
      <c r="M970" s="164"/>
      <c r="N970" s="164"/>
      <c r="O970" s="164"/>
      <c r="P970" s="164"/>
      <c r="Q970" s="164"/>
      <c r="R970" s="164"/>
      <c r="S970" s="164"/>
      <c r="T970" s="164"/>
      <c r="U970" s="164"/>
      <c r="V970" s="164"/>
      <c r="W970" s="164"/>
      <c r="X970" s="164"/>
      <c r="Y970" s="164"/>
      <c r="Z970" s="164"/>
    </row>
    <row r="971" spans="1:26" ht="13.9">
      <c r="A971" s="164"/>
      <c r="B971" s="190"/>
      <c r="C971" s="191"/>
      <c r="D971" s="192"/>
      <c r="E971" s="192"/>
      <c r="F971" s="191"/>
      <c r="G971" s="191"/>
      <c r="H971" s="191"/>
      <c r="I971" s="164"/>
      <c r="J971" s="164"/>
      <c r="K971" s="164"/>
      <c r="L971" s="164"/>
      <c r="M971" s="164"/>
      <c r="N971" s="164"/>
      <c r="O971" s="164"/>
      <c r="P971" s="164"/>
      <c r="Q971" s="164"/>
      <c r="R971" s="164"/>
      <c r="S971" s="164"/>
      <c r="T971" s="164"/>
      <c r="U971" s="164"/>
      <c r="V971" s="164"/>
      <c r="W971" s="164"/>
      <c r="X971" s="164"/>
      <c r="Y971" s="164"/>
      <c r="Z971" s="164"/>
    </row>
    <row r="972" spans="1:26" ht="13.9">
      <c r="A972" s="164"/>
      <c r="B972" s="190"/>
      <c r="C972" s="191"/>
      <c r="D972" s="192"/>
      <c r="E972" s="192"/>
      <c r="F972" s="191"/>
      <c r="G972" s="191"/>
      <c r="H972" s="191"/>
      <c r="I972" s="164"/>
      <c r="J972" s="164"/>
      <c r="K972" s="164"/>
      <c r="L972" s="164"/>
      <c r="M972" s="164"/>
      <c r="N972" s="164"/>
      <c r="O972" s="164"/>
      <c r="P972" s="164"/>
      <c r="Q972" s="164"/>
      <c r="R972" s="164"/>
      <c r="S972" s="164"/>
      <c r="T972" s="164"/>
      <c r="U972" s="164"/>
      <c r="V972" s="164"/>
      <c r="W972" s="164"/>
      <c r="X972" s="164"/>
      <c r="Y972" s="164"/>
      <c r="Z972" s="164"/>
    </row>
    <row r="973" spans="1:26" ht="13.9">
      <c r="A973" s="164"/>
      <c r="B973" s="190"/>
      <c r="C973" s="191"/>
      <c r="D973" s="192"/>
      <c r="E973" s="192"/>
      <c r="F973" s="191"/>
      <c r="G973" s="191"/>
      <c r="H973" s="191"/>
      <c r="I973" s="164"/>
      <c r="J973" s="164"/>
      <c r="K973" s="164"/>
      <c r="L973" s="164"/>
      <c r="M973" s="164"/>
      <c r="N973" s="164"/>
      <c r="O973" s="164"/>
      <c r="P973" s="164"/>
      <c r="Q973" s="164"/>
      <c r="R973" s="164"/>
      <c r="S973" s="164"/>
      <c r="T973" s="164"/>
      <c r="U973" s="164"/>
      <c r="V973" s="164"/>
      <c r="W973" s="164"/>
      <c r="X973" s="164"/>
      <c r="Y973" s="164"/>
      <c r="Z973" s="164"/>
    </row>
    <row r="974" spans="1:26" ht="13.9">
      <c r="A974" s="164"/>
      <c r="B974" s="190"/>
      <c r="C974" s="191"/>
      <c r="D974" s="192"/>
      <c r="E974" s="192"/>
      <c r="F974" s="191"/>
      <c r="G974" s="191"/>
      <c r="H974" s="191"/>
      <c r="I974" s="164"/>
      <c r="J974" s="164"/>
      <c r="K974" s="164"/>
      <c r="L974" s="164"/>
      <c r="M974" s="164"/>
      <c r="N974" s="164"/>
      <c r="O974" s="164"/>
      <c r="P974" s="164"/>
      <c r="Q974" s="164"/>
      <c r="R974" s="164"/>
      <c r="S974" s="164"/>
      <c r="T974" s="164"/>
      <c r="U974" s="164"/>
      <c r="V974" s="164"/>
      <c r="W974" s="164"/>
      <c r="X974" s="164"/>
      <c r="Y974" s="164"/>
      <c r="Z974" s="164"/>
    </row>
    <row r="975" spans="1:26" ht="13.9">
      <c r="A975" s="164"/>
      <c r="B975" s="190"/>
      <c r="C975" s="191"/>
      <c r="D975" s="192"/>
      <c r="E975" s="192"/>
      <c r="F975" s="191"/>
      <c r="G975" s="191"/>
      <c r="H975" s="191"/>
      <c r="I975" s="164"/>
      <c r="J975" s="164"/>
      <c r="K975" s="164"/>
      <c r="L975" s="164"/>
      <c r="M975" s="164"/>
      <c r="N975" s="164"/>
      <c r="O975" s="164"/>
      <c r="P975" s="164"/>
      <c r="Q975" s="164"/>
      <c r="R975" s="164"/>
      <c r="S975" s="164"/>
      <c r="T975" s="164"/>
      <c r="U975" s="164"/>
      <c r="V975" s="164"/>
      <c r="W975" s="164"/>
      <c r="X975" s="164"/>
      <c r="Y975" s="164"/>
      <c r="Z975" s="164"/>
    </row>
    <row r="976" spans="1:26" ht="13.9">
      <c r="A976" s="164"/>
      <c r="B976" s="190"/>
      <c r="C976" s="191"/>
      <c r="D976" s="192"/>
      <c r="E976" s="192"/>
      <c r="F976" s="191"/>
      <c r="G976" s="191"/>
      <c r="H976" s="191"/>
      <c r="I976" s="164"/>
      <c r="J976" s="164"/>
      <c r="K976" s="164"/>
      <c r="L976" s="164"/>
      <c r="M976" s="164"/>
      <c r="N976" s="164"/>
      <c r="O976" s="164"/>
      <c r="P976" s="164"/>
      <c r="Q976" s="164"/>
      <c r="R976" s="164"/>
      <c r="S976" s="164"/>
      <c r="T976" s="164"/>
      <c r="U976" s="164"/>
      <c r="V976" s="164"/>
      <c r="W976" s="164"/>
      <c r="X976" s="164"/>
      <c r="Y976" s="164"/>
      <c r="Z976" s="164"/>
    </row>
    <row r="977" spans="1:26" ht="13.9">
      <c r="A977" s="164"/>
      <c r="B977" s="190"/>
      <c r="C977" s="191"/>
      <c r="D977" s="192"/>
      <c r="E977" s="192"/>
      <c r="F977" s="191"/>
      <c r="G977" s="191"/>
      <c r="H977" s="191"/>
      <c r="I977" s="164"/>
      <c r="J977" s="164"/>
      <c r="K977" s="164"/>
      <c r="L977" s="164"/>
      <c r="M977" s="164"/>
      <c r="N977" s="164"/>
      <c r="O977" s="164"/>
      <c r="P977" s="164"/>
      <c r="Q977" s="164"/>
      <c r="R977" s="164"/>
      <c r="S977" s="164"/>
      <c r="T977" s="164"/>
      <c r="U977" s="164"/>
      <c r="V977" s="164"/>
      <c r="W977" s="164"/>
      <c r="X977" s="164"/>
      <c r="Y977" s="164"/>
      <c r="Z977" s="164"/>
    </row>
    <row r="978" spans="1:26" ht="13.9">
      <c r="A978" s="164"/>
      <c r="B978" s="190"/>
      <c r="C978" s="191"/>
      <c r="D978" s="192"/>
      <c r="E978" s="192"/>
      <c r="F978" s="191"/>
      <c r="G978" s="191"/>
      <c r="H978" s="191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4"/>
      <c r="Z978" s="164"/>
    </row>
    <row r="979" spans="1:26" ht="13.9">
      <c r="A979" s="164"/>
      <c r="B979" s="190"/>
      <c r="C979" s="191"/>
      <c r="D979" s="192"/>
      <c r="E979" s="192"/>
      <c r="F979" s="191"/>
      <c r="G979" s="191"/>
      <c r="H979" s="191"/>
      <c r="I979" s="164"/>
      <c r="J979" s="164"/>
      <c r="K979" s="164"/>
      <c r="L979" s="164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64"/>
      <c r="X979" s="164"/>
      <c r="Y979" s="164"/>
      <c r="Z979" s="164"/>
    </row>
    <row r="980" spans="1:26" ht="13.9">
      <c r="A980" s="164"/>
      <c r="B980" s="190"/>
      <c r="C980" s="191"/>
      <c r="D980" s="192"/>
      <c r="E980" s="192"/>
      <c r="F980" s="191"/>
      <c r="G980" s="191"/>
      <c r="H980" s="191"/>
      <c r="I980" s="164"/>
      <c r="J980" s="164"/>
      <c r="K980" s="164"/>
      <c r="L980" s="164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64"/>
      <c r="X980" s="164"/>
      <c r="Y980" s="164"/>
      <c r="Z980" s="164"/>
    </row>
    <row r="981" spans="1:26" ht="13.9">
      <c r="A981" s="164"/>
      <c r="B981" s="190"/>
      <c r="C981" s="191"/>
      <c r="D981" s="192"/>
      <c r="E981" s="192"/>
      <c r="F981" s="191"/>
      <c r="G981" s="191"/>
      <c r="H981" s="191"/>
      <c r="I981" s="164"/>
      <c r="J981" s="164"/>
      <c r="K981" s="164"/>
      <c r="L981" s="164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64"/>
      <c r="X981" s="164"/>
      <c r="Y981" s="164"/>
      <c r="Z981" s="164"/>
    </row>
    <row r="982" spans="1:26" ht="13.9">
      <c r="A982" s="164"/>
      <c r="B982" s="190"/>
      <c r="C982" s="191"/>
      <c r="D982" s="192"/>
      <c r="E982" s="192"/>
      <c r="F982" s="191"/>
      <c r="G982" s="191"/>
      <c r="H982" s="191"/>
      <c r="I982" s="164"/>
      <c r="J982" s="164"/>
      <c r="K982" s="164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</row>
    <row r="983" spans="1:26" ht="13.9">
      <c r="A983" s="164"/>
      <c r="B983" s="190"/>
      <c r="C983" s="191"/>
      <c r="D983" s="192"/>
      <c r="E983" s="192"/>
      <c r="F983" s="191"/>
      <c r="G983" s="191"/>
      <c r="H983" s="191"/>
      <c r="I983" s="164"/>
      <c r="J983" s="164"/>
      <c r="K983" s="164"/>
      <c r="L983" s="164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64"/>
      <c r="X983" s="164"/>
      <c r="Y983" s="164"/>
      <c r="Z983" s="164"/>
    </row>
    <row r="984" spans="1:26" ht="13.9">
      <c r="A984" s="164"/>
      <c r="B984" s="190"/>
      <c r="C984" s="191"/>
      <c r="D984" s="192"/>
      <c r="E984" s="192"/>
      <c r="F984" s="191"/>
      <c r="G984" s="191"/>
      <c r="H984" s="191"/>
      <c r="I984" s="164"/>
      <c r="J984" s="164"/>
      <c r="K984" s="164"/>
      <c r="L984" s="164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64"/>
      <c r="X984" s="164"/>
      <c r="Y984" s="164"/>
      <c r="Z984" s="164"/>
    </row>
    <row r="985" spans="1:26" ht="13.9">
      <c r="A985" s="164"/>
      <c r="B985" s="190"/>
      <c r="C985" s="191"/>
      <c r="D985" s="192"/>
      <c r="E985" s="192"/>
      <c r="F985" s="191"/>
      <c r="G985" s="191"/>
      <c r="H985" s="191"/>
      <c r="I985" s="164"/>
      <c r="J985" s="164"/>
      <c r="K985" s="164"/>
      <c r="L985" s="164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64"/>
      <c r="X985" s="164"/>
      <c r="Y985" s="164"/>
      <c r="Z985" s="164"/>
    </row>
    <row r="986" spans="1:26" ht="13.9">
      <c r="A986" s="164"/>
      <c r="B986" s="190"/>
      <c r="C986" s="191"/>
      <c r="D986" s="192"/>
      <c r="E986" s="192"/>
      <c r="F986" s="191"/>
      <c r="G986" s="191"/>
      <c r="H986" s="191"/>
      <c r="I986" s="164"/>
      <c r="J986" s="164"/>
      <c r="K986" s="164"/>
      <c r="L986" s="164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64"/>
      <c r="X986" s="164"/>
      <c r="Y986" s="164"/>
      <c r="Z986" s="164"/>
    </row>
    <row r="987" spans="1:26" ht="13.9">
      <c r="A987" s="164"/>
      <c r="B987" s="190"/>
      <c r="C987" s="191"/>
      <c r="D987" s="192"/>
      <c r="E987" s="192"/>
      <c r="F987" s="191"/>
      <c r="G987" s="191"/>
      <c r="H987" s="191"/>
      <c r="I987" s="164"/>
      <c r="J987" s="164"/>
      <c r="K987" s="164"/>
      <c r="L987" s="164"/>
      <c r="M987" s="164"/>
      <c r="N987" s="164"/>
      <c r="O987" s="164"/>
      <c r="P987" s="164"/>
      <c r="Q987" s="164"/>
      <c r="R987" s="164"/>
      <c r="S987" s="164"/>
      <c r="T987" s="164"/>
      <c r="U987" s="164"/>
      <c r="V987" s="164"/>
      <c r="W987" s="164"/>
      <c r="X987" s="164"/>
      <c r="Y987" s="164"/>
      <c r="Z987" s="164"/>
    </row>
    <row r="988" spans="1:26" ht="13.9">
      <c r="A988" s="164"/>
      <c r="B988" s="190"/>
      <c r="C988" s="191"/>
      <c r="D988" s="192"/>
      <c r="E988" s="192"/>
      <c r="F988" s="191"/>
      <c r="G988" s="191"/>
      <c r="H988" s="191"/>
      <c r="I988" s="164"/>
      <c r="J988" s="164"/>
      <c r="K988" s="164"/>
      <c r="L988" s="164"/>
      <c r="M988" s="164"/>
      <c r="N988" s="164"/>
      <c r="O988" s="164"/>
      <c r="P988" s="164"/>
      <c r="Q988" s="164"/>
      <c r="R988" s="164"/>
      <c r="S988" s="164"/>
      <c r="T988" s="164"/>
      <c r="U988" s="164"/>
      <c r="V988" s="164"/>
      <c r="W988" s="164"/>
      <c r="X988" s="164"/>
      <c r="Y988" s="164"/>
      <c r="Z988" s="164"/>
    </row>
    <row r="989" spans="1:26" ht="13.9">
      <c r="A989" s="164"/>
      <c r="B989" s="190"/>
      <c r="C989" s="191"/>
      <c r="D989" s="192"/>
      <c r="E989" s="192"/>
      <c r="F989" s="191"/>
      <c r="G989" s="191"/>
      <c r="H989" s="191"/>
      <c r="I989" s="164"/>
      <c r="J989" s="164"/>
      <c r="K989" s="164"/>
      <c r="L989" s="164"/>
      <c r="M989" s="164"/>
      <c r="N989" s="164"/>
      <c r="O989" s="164"/>
      <c r="P989" s="164"/>
      <c r="Q989" s="164"/>
      <c r="R989" s="164"/>
      <c r="S989" s="164"/>
      <c r="T989" s="164"/>
      <c r="U989" s="164"/>
      <c r="V989" s="164"/>
      <c r="W989" s="164"/>
      <c r="X989" s="164"/>
      <c r="Y989" s="164"/>
      <c r="Z989" s="164"/>
    </row>
    <row r="990" spans="1:26" ht="13.9">
      <c r="A990" s="164"/>
      <c r="B990" s="190"/>
      <c r="C990" s="191"/>
      <c r="D990" s="192"/>
      <c r="E990" s="192"/>
      <c r="F990" s="191"/>
      <c r="G990" s="191"/>
      <c r="H990" s="191"/>
      <c r="I990" s="164"/>
      <c r="J990" s="164"/>
      <c r="K990" s="164"/>
      <c r="L990" s="164"/>
      <c r="M990" s="164"/>
      <c r="N990" s="164"/>
      <c r="O990" s="164"/>
      <c r="P990" s="164"/>
      <c r="Q990" s="164"/>
      <c r="R990" s="164"/>
      <c r="S990" s="164"/>
      <c r="T990" s="164"/>
      <c r="U990" s="164"/>
      <c r="V990" s="164"/>
      <c r="W990" s="164"/>
      <c r="X990" s="164"/>
      <c r="Y990" s="164"/>
      <c r="Z990" s="164"/>
    </row>
    <row r="991" spans="1:26" ht="13.9">
      <c r="A991" s="164"/>
      <c r="B991" s="190"/>
      <c r="C991" s="191"/>
      <c r="D991" s="192"/>
      <c r="E991" s="192"/>
      <c r="F991" s="191"/>
      <c r="G991" s="191"/>
      <c r="H991" s="191"/>
      <c r="I991" s="164"/>
      <c r="J991" s="164"/>
      <c r="K991" s="164"/>
      <c r="L991" s="164"/>
      <c r="M991" s="164"/>
      <c r="N991" s="164"/>
      <c r="O991" s="164"/>
      <c r="P991" s="164"/>
      <c r="Q991" s="164"/>
      <c r="R991" s="164"/>
      <c r="S991" s="164"/>
      <c r="T991" s="164"/>
      <c r="U991" s="164"/>
      <c r="V991" s="164"/>
      <c r="W991" s="164"/>
      <c r="X991" s="164"/>
      <c r="Y991" s="164"/>
      <c r="Z991" s="164"/>
    </row>
    <row r="992" spans="1:26" ht="13.9">
      <c r="A992" s="164"/>
      <c r="B992" s="190"/>
      <c r="C992" s="191"/>
      <c r="D992" s="192"/>
      <c r="E992" s="192"/>
      <c r="F992" s="191"/>
      <c r="G992" s="191"/>
      <c r="H992" s="191"/>
      <c r="I992" s="164"/>
      <c r="J992" s="164"/>
      <c r="K992" s="164"/>
      <c r="L992" s="164"/>
      <c r="M992" s="164"/>
      <c r="N992" s="164"/>
      <c r="O992" s="164"/>
      <c r="P992" s="164"/>
      <c r="Q992" s="164"/>
      <c r="R992" s="164"/>
      <c r="S992" s="164"/>
      <c r="T992" s="164"/>
      <c r="U992" s="164"/>
      <c r="V992" s="164"/>
      <c r="W992" s="164"/>
      <c r="X992" s="164"/>
      <c r="Y992" s="164"/>
      <c r="Z992" s="164"/>
    </row>
    <row r="993" spans="1:26" ht="13.9">
      <c r="A993" s="164"/>
      <c r="B993" s="190"/>
      <c r="C993" s="191"/>
      <c r="D993" s="192"/>
      <c r="E993" s="192"/>
      <c r="F993" s="191"/>
      <c r="G993" s="191"/>
      <c r="H993" s="191"/>
      <c r="I993" s="164"/>
      <c r="J993" s="164"/>
      <c r="K993" s="164"/>
      <c r="L993" s="164"/>
      <c r="M993" s="164"/>
      <c r="N993" s="164"/>
      <c r="O993" s="164"/>
      <c r="P993" s="164"/>
      <c r="Q993" s="164"/>
      <c r="R993" s="164"/>
      <c r="S993" s="164"/>
      <c r="T993" s="164"/>
      <c r="U993" s="164"/>
      <c r="V993" s="164"/>
      <c r="W993" s="164"/>
      <c r="X993" s="164"/>
      <c r="Y993" s="164"/>
      <c r="Z993" s="164"/>
    </row>
    <row r="994" spans="1:26" ht="13.9">
      <c r="A994" s="164"/>
      <c r="B994" s="190"/>
      <c r="C994" s="191"/>
      <c r="D994" s="192"/>
      <c r="E994" s="192"/>
      <c r="F994" s="191"/>
      <c r="G994" s="191"/>
      <c r="H994" s="191"/>
      <c r="I994" s="164"/>
      <c r="J994" s="164"/>
      <c r="K994" s="164"/>
      <c r="L994" s="164"/>
      <c r="M994" s="164"/>
      <c r="N994" s="164"/>
      <c r="O994" s="164"/>
      <c r="P994" s="164"/>
      <c r="Q994" s="164"/>
      <c r="R994" s="164"/>
      <c r="S994" s="164"/>
      <c r="T994" s="164"/>
      <c r="U994" s="164"/>
      <c r="V994" s="164"/>
      <c r="W994" s="164"/>
      <c r="X994" s="164"/>
      <c r="Y994" s="164"/>
      <c r="Z994" s="164"/>
    </row>
    <row r="995" spans="1:26" ht="13.9">
      <c r="A995" s="164"/>
      <c r="B995" s="190"/>
      <c r="C995" s="191"/>
      <c r="D995" s="192"/>
      <c r="E995" s="192"/>
      <c r="F995" s="191"/>
      <c r="G995" s="191"/>
      <c r="H995" s="191"/>
      <c r="I995" s="164"/>
      <c r="J995" s="164"/>
      <c r="K995" s="164"/>
      <c r="L995" s="164"/>
      <c r="M995" s="164"/>
      <c r="N995" s="164"/>
      <c r="O995" s="164"/>
      <c r="P995" s="164"/>
      <c r="Q995" s="164"/>
      <c r="R995" s="164"/>
      <c r="S995" s="164"/>
      <c r="T995" s="164"/>
      <c r="U995" s="164"/>
      <c r="V995" s="164"/>
      <c r="W995" s="164"/>
      <c r="X995" s="164"/>
      <c r="Y995" s="164"/>
      <c r="Z995" s="164"/>
    </row>
    <row r="996" spans="1:26" ht="13.9">
      <c r="A996" s="164"/>
      <c r="B996" s="190"/>
      <c r="C996" s="191"/>
      <c r="D996" s="192"/>
      <c r="E996" s="192"/>
      <c r="F996" s="191"/>
      <c r="G996" s="191"/>
      <c r="H996" s="191"/>
      <c r="I996" s="164"/>
      <c r="J996" s="164"/>
      <c r="K996" s="164"/>
      <c r="L996" s="164"/>
      <c r="M996" s="164"/>
      <c r="N996" s="164"/>
      <c r="O996" s="164"/>
      <c r="P996" s="164"/>
      <c r="Q996" s="164"/>
      <c r="R996" s="164"/>
      <c r="S996" s="164"/>
      <c r="T996" s="164"/>
      <c r="U996" s="164"/>
      <c r="V996" s="164"/>
      <c r="W996" s="164"/>
      <c r="X996" s="164"/>
      <c r="Y996" s="164"/>
      <c r="Z996" s="164"/>
    </row>
    <row r="997" spans="1:26" ht="13.9">
      <c r="A997" s="164"/>
      <c r="B997" s="190"/>
      <c r="C997" s="191"/>
      <c r="D997" s="192"/>
      <c r="E997" s="192"/>
      <c r="F997" s="191"/>
      <c r="G997" s="191"/>
      <c r="H997" s="191"/>
      <c r="I997" s="164"/>
      <c r="J997" s="164"/>
      <c r="K997" s="164"/>
      <c r="L997" s="164"/>
      <c r="M997" s="164"/>
      <c r="N997" s="164"/>
      <c r="O997" s="164"/>
      <c r="P997" s="164"/>
      <c r="Q997" s="164"/>
      <c r="R997" s="164"/>
      <c r="S997" s="164"/>
      <c r="T997" s="164"/>
      <c r="U997" s="164"/>
      <c r="V997" s="164"/>
      <c r="W997" s="164"/>
      <c r="X997" s="164"/>
      <c r="Y997" s="164"/>
      <c r="Z997" s="164"/>
    </row>
    <row r="998" spans="1:26" ht="13.9">
      <c r="A998" s="164"/>
      <c r="B998" s="190"/>
      <c r="C998" s="191"/>
      <c r="D998" s="192"/>
      <c r="E998" s="192"/>
      <c r="F998" s="191"/>
      <c r="G998" s="191"/>
      <c r="H998" s="191"/>
      <c r="I998" s="164"/>
      <c r="J998" s="164"/>
      <c r="K998" s="164"/>
      <c r="L998" s="164"/>
      <c r="M998" s="164"/>
      <c r="N998" s="164"/>
      <c r="O998" s="164"/>
      <c r="P998" s="164"/>
      <c r="Q998" s="164"/>
      <c r="R998" s="164"/>
      <c r="S998" s="164"/>
      <c r="T998" s="164"/>
      <c r="U998" s="164"/>
      <c r="V998" s="164"/>
      <c r="W998" s="164"/>
      <c r="X998" s="164"/>
      <c r="Y998" s="164"/>
      <c r="Z998" s="164"/>
    </row>
    <row r="999" spans="1:26" ht="13.9">
      <c r="A999" s="164"/>
      <c r="B999" s="190"/>
      <c r="C999" s="191"/>
      <c r="D999" s="192"/>
      <c r="E999" s="192"/>
      <c r="F999" s="191"/>
      <c r="G999" s="191"/>
      <c r="H999" s="191"/>
      <c r="I999" s="164"/>
      <c r="J999" s="164"/>
      <c r="K999" s="164"/>
      <c r="L999" s="164"/>
      <c r="M999" s="164"/>
      <c r="N999" s="164"/>
      <c r="O999" s="164"/>
      <c r="P999" s="164"/>
      <c r="Q999" s="164"/>
      <c r="R999" s="164"/>
      <c r="S999" s="164"/>
      <c r="T999" s="164"/>
      <c r="U999" s="164"/>
      <c r="V999" s="164"/>
      <c r="W999" s="164"/>
      <c r="X999" s="164"/>
      <c r="Y999" s="164"/>
      <c r="Z999" s="164"/>
    </row>
    <row r="1000" spans="1:26" ht="13.9">
      <c r="A1000" s="164"/>
      <c r="B1000" s="190"/>
      <c r="C1000" s="191"/>
      <c r="D1000" s="192"/>
      <c r="E1000" s="192"/>
      <c r="F1000" s="191"/>
      <c r="G1000" s="191"/>
      <c r="H1000" s="191"/>
      <c r="I1000" s="164"/>
      <c r="J1000" s="164"/>
      <c r="K1000" s="164"/>
      <c r="L1000" s="164"/>
      <c r="M1000" s="164"/>
      <c r="N1000" s="164"/>
      <c r="O1000" s="164"/>
      <c r="P1000" s="164"/>
      <c r="Q1000" s="164"/>
      <c r="R1000" s="164"/>
      <c r="S1000" s="164"/>
      <c r="T1000" s="164"/>
      <c r="U1000" s="164"/>
      <c r="V1000" s="164"/>
      <c r="W1000" s="164"/>
      <c r="X1000" s="164"/>
      <c r="Y1000" s="164"/>
      <c r="Z1000" s="164"/>
    </row>
  </sheetData>
  <mergeCells count="4">
    <mergeCell ref="A2:K2"/>
    <mergeCell ref="A5:H5"/>
    <mergeCell ref="A7:B7"/>
    <mergeCell ref="A8:B8"/>
  </mergeCells>
  <pageMargins left="0.70866141732283472" right="0.70866141732283472" top="0.74803149606299213" bottom="0.74803149606299213" header="0" footer="0"/>
  <pageSetup paperSize="9" scale="92" orientation="landscape" r:id="rId1"/>
  <headerFooter>
    <oddHeader>&amp;C&amp;"Times New Roman,Uobičajeno"&amp;9INSTITUT RUĐER BOŠKOVIĆ</oddHeader>
    <oddFooter>&amp;L&amp;"Times New Roman,Uobičajeno"&amp;9I. OPĆI DIO&amp;C&amp;9IZVJEŠTAJ RASHODI FUNKCIONALNA SPECIFIKACIJ&amp;R&amp;P/&amp;N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5012-5782-42D4-B0B1-E398EDA6E55D}">
  <sheetPr>
    <pageSetUpPr fitToPage="1"/>
  </sheetPr>
  <dimension ref="A1:H14"/>
  <sheetViews>
    <sheetView topLeftCell="A4" zoomScaleNormal="100" workbookViewId="0">
      <pane ySplit="5" topLeftCell="A9" activePane="bottomLeft" state="frozen"/>
      <selection activeCell="A4" sqref="A4"/>
      <selection pane="bottomLeft" activeCell="E27" sqref="E27"/>
    </sheetView>
  </sheetViews>
  <sheetFormatPr defaultColWidth="8.875" defaultRowHeight="13.9"/>
  <cols>
    <col min="1" max="1" width="12.6875" style="3" customWidth="1"/>
    <col min="2" max="2" width="39.3125" style="3" customWidth="1"/>
    <col min="3" max="6" width="16.6875" style="64" customWidth="1"/>
    <col min="7" max="8" width="14.6875" style="60" customWidth="1"/>
    <col min="9" max="9" width="16.5625" style="3" bestFit="1" customWidth="1"/>
    <col min="10" max="16384" width="8.875" style="3"/>
  </cols>
  <sheetData>
    <row r="1" spans="1:8" ht="16.899999999999999" hidden="1" customHeight="1">
      <c r="A1" s="256" t="s">
        <v>162</v>
      </c>
      <c r="B1" s="256"/>
      <c r="C1" s="256"/>
      <c r="D1" s="256"/>
      <c r="E1" s="256"/>
      <c r="F1" s="256"/>
      <c r="G1" s="256"/>
      <c r="H1" s="256"/>
    </row>
    <row r="2" spans="1:8" ht="16.899999999999999" hidden="1" customHeight="1">
      <c r="A2" s="139"/>
      <c r="B2" s="139"/>
      <c r="C2" s="139"/>
      <c r="D2" s="139"/>
      <c r="E2" s="139"/>
      <c r="F2" s="139"/>
      <c r="G2" s="139"/>
      <c r="H2" s="139"/>
    </row>
    <row r="3" spans="1:8" ht="16.899999999999999" hidden="1" customHeight="1">
      <c r="A3" s="256" t="s">
        <v>163</v>
      </c>
      <c r="B3" s="256"/>
      <c r="C3" s="256"/>
      <c r="D3" s="256"/>
      <c r="E3" s="256"/>
      <c r="F3" s="256"/>
      <c r="G3" s="256"/>
      <c r="H3" s="256"/>
    </row>
    <row r="4" spans="1:8" ht="16.899999999999999" customHeight="1">
      <c r="A4" s="139"/>
      <c r="B4" s="139"/>
      <c r="C4" s="139"/>
      <c r="D4" s="139"/>
      <c r="E4" s="139"/>
      <c r="F4" s="139"/>
      <c r="G4" s="139"/>
      <c r="H4" s="139"/>
    </row>
    <row r="5" spans="1:8" ht="16.899999999999999" customHeight="1">
      <c r="A5" s="256" t="s">
        <v>245</v>
      </c>
      <c r="B5" s="256"/>
      <c r="C5" s="256"/>
      <c r="D5" s="256"/>
      <c r="E5" s="256"/>
      <c r="F5" s="256"/>
      <c r="G5" s="256"/>
      <c r="H5" s="256"/>
    </row>
    <row r="6" spans="1:8" ht="15.6" customHeight="1">
      <c r="A6" s="4"/>
      <c r="B6" s="4"/>
      <c r="C6" s="4"/>
      <c r="D6" s="4"/>
      <c r="E6" s="4"/>
      <c r="F6" s="4"/>
      <c r="G6" s="4"/>
      <c r="H6" s="4"/>
    </row>
    <row r="7" spans="1:8" ht="67.5">
      <c r="A7" s="261" t="s">
        <v>164</v>
      </c>
      <c r="B7" s="262"/>
      <c r="C7" s="141" t="s">
        <v>385</v>
      </c>
      <c r="D7" s="141" t="s">
        <v>386</v>
      </c>
      <c r="E7" s="141" t="s">
        <v>387</v>
      </c>
      <c r="F7" s="141" t="s">
        <v>388</v>
      </c>
      <c r="G7" s="142" t="s">
        <v>165</v>
      </c>
      <c r="H7" s="143" t="s">
        <v>166</v>
      </c>
    </row>
    <row r="8" spans="1:8" ht="15.6" customHeight="1">
      <c r="A8" s="259">
        <v>1</v>
      </c>
      <c r="B8" s="267"/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5">
        <v>7</v>
      </c>
    </row>
    <row r="9" spans="1:8" ht="15.6" customHeight="1">
      <c r="A9" s="31"/>
      <c r="B9" s="32"/>
      <c r="C9" s="33" t="s">
        <v>221</v>
      </c>
      <c r="D9" s="33" t="s">
        <v>221</v>
      </c>
      <c r="E9" s="33" t="s">
        <v>221</v>
      </c>
      <c r="F9" s="33" t="s">
        <v>221</v>
      </c>
      <c r="G9" s="33"/>
      <c r="H9" s="34"/>
    </row>
    <row r="10" spans="1:8" ht="13.9" hidden="1" customHeight="1">
      <c r="A10" s="3" t="s">
        <v>0</v>
      </c>
      <c r="B10" s="3" t="s">
        <v>1</v>
      </c>
      <c r="C10" s="64" t="s">
        <v>4</v>
      </c>
      <c r="D10" s="64" t="s">
        <v>2</v>
      </c>
      <c r="E10" s="64" t="s">
        <v>158</v>
      </c>
      <c r="F10" s="64" t="s">
        <v>3</v>
      </c>
      <c r="G10" s="60" t="s">
        <v>159</v>
      </c>
      <c r="H10" s="60" t="s">
        <v>160</v>
      </c>
    </row>
    <row r="11" spans="1:8">
      <c r="A11" s="3" t="s">
        <v>161</v>
      </c>
      <c r="B11" s="3" t="s">
        <v>247</v>
      </c>
      <c r="C11" s="64">
        <v>0</v>
      </c>
      <c r="D11" s="64">
        <v>0</v>
      </c>
      <c r="E11" s="64">
        <v>0</v>
      </c>
      <c r="F11" s="64">
        <v>80797.98</v>
      </c>
      <c r="G11" s="60" t="s">
        <v>161</v>
      </c>
      <c r="H11" s="60" t="s">
        <v>161</v>
      </c>
    </row>
    <row r="12" spans="1:8" s="206" customFormat="1" ht="13.5">
      <c r="A12" s="206" t="s">
        <v>246</v>
      </c>
      <c r="B12" s="206" t="s">
        <v>389</v>
      </c>
      <c r="C12" s="207">
        <v>0</v>
      </c>
      <c r="D12" s="207">
        <v>0</v>
      </c>
      <c r="E12" s="207">
        <v>0</v>
      </c>
      <c r="F12" s="207">
        <v>80797.98</v>
      </c>
      <c r="G12" s="208" t="s">
        <v>161</v>
      </c>
      <c r="H12" s="208" t="s">
        <v>161</v>
      </c>
    </row>
    <row r="13" spans="1:8">
      <c r="A13" s="3" t="s">
        <v>161</v>
      </c>
      <c r="B13" s="3" t="s">
        <v>248</v>
      </c>
      <c r="C13" s="64">
        <v>0</v>
      </c>
      <c r="D13" s="64">
        <v>0</v>
      </c>
      <c r="E13" s="64">
        <v>0</v>
      </c>
      <c r="F13" s="64">
        <v>50549.78</v>
      </c>
      <c r="G13" s="60" t="s">
        <v>161</v>
      </c>
      <c r="H13" s="60" t="s">
        <v>161</v>
      </c>
    </row>
    <row r="14" spans="1:8">
      <c r="A14" s="3" t="s">
        <v>244</v>
      </c>
      <c r="B14" s="206" t="s">
        <v>361</v>
      </c>
      <c r="C14" s="64">
        <v>0</v>
      </c>
      <c r="D14" s="64">
        <v>0</v>
      </c>
      <c r="E14" s="64">
        <v>0</v>
      </c>
      <c r="F14" s="64">
        <v>50549.78</v>
      </c>
      <c r="G14" s="60" t="s">
        <v>161</v>
      </c>
      <c r="H14" s="60" t="s">
        <v>161</v>
      </c>
    </row>
  </sheetData>
  <mergeCells count="5">
    <mergeCell ref="A1:H1"/>
    <mergeCell ref="A3:H3"/>
    <mergeCell ref="A5:H5"/>
    <mergeCell ref="A7:B7"/>
    <mergeCell ref="A8:B8"/>
  </mergeCells>
  <conditionalFormatting sqref="A11:A1000">
    <cfRule type="expression" dxfId="35" priority="1">
      <formula>LEN($A11)=4</formula>
    </cfRule>
    <cfRule type="expression" dxfId="34" priority="2">
      <formula>LEN($A11)=3</formula>
    </cfRule>
    <cfRule type="expression" dxfId="33" priority="3">
      <formula>LEN($A11)=2</formula>
    </cfRule>
    <cfRule type="expression" dxfId="32" priority="4">
      <formula>LEN($A11)=1</formula>
    </cfRule>
  </conditionalFormatting>
  <conditionalFormatting sqref="A11:H1000">
    <cfRule type="expression" dxfId="31" priority="5">
      <formula>LEN($A11)=3</formula>
    </cfRule>
    <cfRule type="expression" dxfId="30" priority="6">
      <formula>LEN($A11)=2</formula>
    </cfRule>
    <cfRule type="expression" dxfId="29" priority="7">
      <formula>LEN($A11)=1</formula>
    </cfRule>
    <cfRule type="expression" dxfId="28" priority="8">
      <formula>AND(LEN($A11)=0,LEN($B11)&gt;0)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&amp;C&amp;"Times New Roman,Uobičajeno"&amp;9INSTITUT RUĐER BOŠKOVIĆ</oddHeader>
    <oddFooter>&amp;L&amp;"Times New Roman,Uobičajeno"&amp;9I. OPĆI DIO&amp;C&amp;"Times New Roman,Uobičajeno"&amp;9IZVJEŠTAJ RAČUNA FINANCIRANJA PREMA EKONOMSKOJ KLASIFIKACIJI&amp;R&amp;9&amp;P/&amp;N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99F2-B1E3-4051-BC29-2968241442E6}">
  <sheetPr>
    <pageSetUpPr fitToPage="1"/>
  </sheetPr>
  <dimension ref="A1:H20"/>
  <sheetViews>
    <sheetView topLeftCell="A4" zoomScaleNormal="100" workbookViewId="0">
      <pane ySplit="5" topLeftCell="A9" activePane="bottomLeft" state="frozen"/>
      <selection activeCell="A4" sqref="A4"/>
      <selection pane="bottomLeft" activeCell="G26" sqref="G26:G27"/>
    </sheetView>
  </sheetViews>
  <sheetFormatPr defaultColWidth="8.875" defaultRowHeight="13.9"/>
  <cols>
    <col min="1" max="1" width="12.6875" style="3" customWidth="1"/>
    <col min="2" max="2" width="35.0625" style="3" customWidth="1"/>
    <col min="3" max="6" width="16.6875" style="6" customWidth="1"/>
    <col min="7" max="8" width="14.6875" style="9" customWidth="1"/>
    <col min="9" max="9" width="16.5625" style="3" bestFit="1" customWidth="1"/>
    <col min="10" max="16384" width="8.875" style="3"/>
  </cols>
  <sheetData>
    <row r="1" spans="1:8" ht="16.899999999999999" hidden="1" customHeight="1">
      <c r="A1" s="256" t="s">
        <v>162</v>
      </c>
      <c r="B1" s="256"/>
      <c r="C1" s="256"/>
      <c r="D1" s="256"/>
      <c r="E1" s="256"/>
      <c r="F1" s="256"/>
      <c r="G1" s="256"/>
      <c r="H1" s="256"/>
    </row>
    <row r="2" spans="1:8" ht="16.899999999999999" hidden="1" customHeight="1">
      <c r="A2" s="139"/>
      <c r="B2" s="139"/>
      <c r="C2" s="139"/>
      <c r="D2" s="139"/>
      <c r="E2" s="139"/>
      <c r="F2" s="139"/>
      <c r="G2" s="139"/>
      <c r="H2" s="139"/>
    </row>
    <row r="3" spans="1:8" ht="16.899999999999999" hidden="1" customHeight="1">
      <c r="A3" s="256" t="s">
        <v>163</v>
      </c>
      <c r="B3" s="256"/>
      <c r="C3" s="256"/>
      <c r="D3" s="256"/>
      <c r="E3" s="256"/>
      <c r="F3" s="256"/>
      <c r="G3" s="256"/>
      <c r="H3" s="256"/>
    </row>
    <row r="4" spans="1:8" ht="16.899999999999999" customHeight="1">
      <c r="A4" s="139"/>
      <c r="B4" s="139"/>
      <c r="C4" s="139"/>
      <c r="D4" s="139"/>
      <c r="E4" s="139"/>
      <c r="F4" s="139"/>
      <c r="G4" s="139"/>
      <c r="H4" s="139"/>
    </row>
    <row r="5" spans="1:8" ht="16.899999999999999" customHeight="1">
      <c r="A5" s="256" t="s">
        <v>314</v>
      </c>
      <c r="B5" s="256"/>
      <c r="C5" s="256"/>
      <c r="D5" s="256"/>
      <c r="E5" s="256"/>
      <c r="F5" s="256"/>
      <c r="G5" s="256"/>
      <c r="H5" s="256"/>
    </row>
    <row r="6" spans="1:8" ht="15.6" customHeight="1">
      <c r="A6" s="4"/>
      <c r="B6" s="4"/>
      <c r="C6" s="4"/>
      <c r="D6" s="4"/>
      <c r="E6" s="4"/>
      <c r="F6" s="4"/>
      <c r="G6" s="4"/>
      <c r="H6" s="4"/>
    </row>
    <row r="7" spans="1:8" ht="67.5">
      <c r="A7" s="261" t="s">
        <v>164</v>
      </c>
      <c r="B7" s="262"/>
      <c r="C7" s="141" t="s">
        <v>385</v>
      </c>
      <c r="D7" s="141" t="s">
        <v>386</v>
      </c>
      <c r="E7" s="141" t="s">
        <v>387</v>
      </c>
      <c r="F7" s="141" t="s">
        <v>388</v>
      </c>
      <c r="G7" s="142" t="s">
        <v>165</v>
      </c>
      <c r="H7" s="143" t="s">
        <v>166</v>
      </c>
    </row>
    <row r="8" spans="1:8" ht="15.6" customHeight="1">
      <c r="A8" s="259">
        <v>1</v>
      </c>
      <c r="B8" s="267"/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5">
        <v>7</v>
      </c>
    </row>
    <row r="9" spans="1:8" ht="15.6" customHeight="1">
      <c r="A9" s="31"/>
      <c r="B9" s="32"/>
      <c r="C9" s="33" t="s">
        <v>221</v>
      </c>
      <c r="D9" s="33" t="s">
        <v>221</v>
      </c>
      <c r="E9" s="33" t="s">
        <v>221</v>
      </c>
      <c r="F9" s="33" t="s">
        <v>221</v>
      </c>
      <c r="G9" s="33"/>
      <c r="H9" s="34"/>
    </row>
    <row r="10" spans="1:8" ht="13.9" hidden="1" customHeight="1">
      <c r="A10" s="3" t="s">
        <v>0</v>
      </c>
      <c r="B10" s="3" t="s">
        <v>1</v>
      </c>
      <c r="C10" s="6" t="s">
        <v>4</v>
      </c>
      <c r="D10" s="6" t="s">
        <v>2</v>
      </c>
      <c r="E10" s="6" t="s">
        <v>158</v>
      </c>
      <c r="F10" s="6" t="s">
        <v>3</v>
      </c>
      <c r="G10" s="9" t="s">
        <v>159</v>
      </c>
      <c r="H10" s="9" t="s">
        <v>160</v>
      </c>
    </row>
    <row r="11" spans="1:8">
      <c r="A11" s="3" t="s">
        <v>161</v>
      </c>
      <c r="B11" s="3" t="s">
        <v>295</v>
      </c>
      <c r="C11" s="6">
        <v>0</v>
      </c>
      <c r="D11" s="6">
        <v>0</v>
      </c>
      <c r="E11" s="6">
        <v>0</v>
      </c>
      <c r="F11" s="6">
        <v>50549.78</v>
      </c>
      <c r="G11" s="9" t="s">
        <v>161</v>
      </c>
      <c r="H11" s="9" t="s">
        <v>161</v>
      </c>
    </row>
    <row r="12" spans="1:8">
      <c r="A12" s="3" t="s">
        <v>80</v>
      </c>
      <c r="B12" s="3" t="s">
        <v>254</v>
      </c>
      <c r="C12" s="6">
        <v>0</v>
      </c>
      <c r="D12" s="6">
        <v>0</v>
      </c>
      <c r="E12" s="6">
        <v>0</v>
      </c>
      <c r="F12" s="6">
        <v>46081</v>
      </c>
      <c r="G12" s="9" t="s">
        <v>161</v>
      </c>
      <c r="H12" s="9" t="s">
        <v>161</v>
      </c>
    </row>
    <row r="13" spans="1:8">
      <c r="A13" s="3" t="s">
        <v>81</v>
      </c>
      <c r="B13" s="3" t="s">
        <v>255</v>
      </c>
      <c r="C13" s="6">
        <v>0</v>
      </c>
      <c r="D13" s="6">
        <v>0</v>
      </c>
      <c r="E13" s="6">
        <v>0</v>
      </c>
      <c r="F13" s="6">
        <v>46081</v>
      </c>
      <c r="G13" s="9" t="s">
        <v>161</v>
      </c>
      <c r="H13" s="9" t="s">
        <v>161</v>
      </c>
    </row>
    <row r="14" spans="1:8">
      <c r="A14" s="3" t="s">
        <v>246</v>
      </c>
      <c r="B14" s="3" t="s">
        <v>256</v>
      </c>
      <c r="C14" s="6">
        <v>0</v>
      </c>
      <c r="D14" s="6">
        <v>0</v>
      </c>
      <c r="E14" s="6">
        <v>0</v>
      </c>
      <c r="F14" s="6">
        <v>4468.78</v>
      </c>
      <c r="G14" s="9" t="s">
        <v>161</v>
      </c>
      <c r="H14" s="9" t="s">
        <v>161</v>
      </c>
    </row>
    <row r="15" spans="1:8">
      <c r="A15" s="3" t="s">
        <v>259</v>
      </c>
      <c r="B15" s="3" t="s">
        <v>260</v>
      </c>
      <c r="C15" s="6">
        <v>0</v>
      </c>
      <c r="D15" s="6">
        <v>0</v>
      </c>
      <c r="E15" s="6">
        <v>0</v>
      </c>
      <c r="F15" s="6">
        <v>4468.78</v>
      </c>
      <c r="G15" s="9" t="s">
        <v>161</v>
      </c>
      <c r="H15" s="9" t="s">
        <v>161</v>
      </c>
    </row>
    <row r="16" spans="1:8">
      <c r="A16" s="3" t="s">
        <v>161</v>
      </c>
      <c r="B16" s="3" t="s">
        <v>296</v>
      </c>
      <c r="C16" s="6">
        <v>0</v>
      </c>
      <c r="D16" s="6">
        <v>0</v>
      </c>
      <c r="E16" s="6">
        <v>0</v>
      </c>
      <c r="F16" s="6">
        <v>80797.98</v>
      </c>
      <c r="G16" s="9" t="s">
        <v>161</v>
      </c>
      <c r="H16" s="9" t="s">
        <v>161</v>
      </c>
    </row>
    <row r="17" spans="1:8">
      <c r="A17" s="3" t="s">
        <v>80</v>
      </c>
      <c r="B17" s="3" t="s">
        <v>254</v>
      </c>
      <c r="C17" s="6">
        <v>0</v>
      </c>
      <c r="D17" s="6">
        <v>0</v>
      </c>
      <c r="E17" s="6">
        <v>0</v>
      </c>
      <c r="F17" s="6">
        <v>76329.2</v>
      </c>
      <c r="G17" s="9" t="s">
        <v>161</v>
      </c>
      <c r="H17" s="9" t="s">
        <v>161</v>
      </c>
    </row>
    <row r="18" spans="1:8">
      <c r="A18" s="3" t="s">
        <v>81</v>
      </c>
      <c r="B18" s="3" t="s">
        <v>255</v>
      </c>
      <c r="C18" s="6">
        <v>0</v>
      </c>
      <c r="D18" s="6">
        <v>0</v>
      </c>
      <c r="E18" s="6">
        <v>0</v>
      </c>
      <c r="F18" s="6">
        <v>76329.2</v>
      </c>
      <c r="G18" s="9" t="s">
        <v>161</v>
      </c>
      <c r="H18" s="9" t="s">
        <v>161</v>
      </c>
    </row>
    <row r="19" spans="1:8">
      <c r="A19" s="3" t="s">
        <v>246</v>
      </c>
      <c r="B19" s="3" t="s">
        <v>256</v>
      </c>
      <c r="C19" s="6">
        <v>0</v>
      </c>
      <c r="D19" s="6">
        <v>0</v>
      </c>
      <c r="E19" s="6">
        <v>0</v>
      </c>
      <c r="F19" s="6">
        <v>4468.78</v>
      </c>
      <c r="G19" s="9" t="s">
        <v>161</v>
      </c>
      <c r="H19" s="9" t="s">
        <v>161</v>
      </c>
    </row>
    <row r="20" spans="1:8">
      <c r="A20" s="3" t="s">
        <v>259</v>
      </c>
      <c r="B20" s="3" t="s">
        <v>260</v>
      </c>
      <c r="C20" s="6">
        <v>0</v>
      </c>
      <c r="D20" s="6">
        <v>0</v>
      </c>
      <c r="E20" s="6">
        <v>0</v>
      </c>
      <c r="F20" s="6">
        <v>4468.78</v>
      </c>
      <c r="G20" s="9" t="s">
        <v>161</v>
      </c>
      <c r="H20" s="9" t="s">
        <v>161</v>
      </c>
    </row>
  </sheetData>
  <mergeCells count="5">
    <mergeCell ref="A1:H1"/>
    <mergeCell ref="A3:H3"/>
    <mergeCell ref="A5:H5"/>
    <mergeCell ref="A7:B7"/>
    <mergeCell ref="A8:B8"/>
  </mergeCells>
  <conditionalFormatting sqref="A11:A1006">
    <cfRule type="expression" dxfId="17" priority="1">
      <formula>LEN($A11)=4</formula>
    </cfRule>
    <cfRule type="expression" dxfId="16" priority="2">
      <formula>LEN($A11)=3</formula>
    </cfRule>
    <cfRule type="expression" dxfId="15" priority="3">
      <formula>LEN($A11)=2</formula>
    </cfRule>
    <cfRule type="expression" dxfId="14" priority="4">
      <formula>LEN($A11)=1</formula>
    </cfRule>
  </conditionalFormatting>
  <conditionalFormatting sqref="A11:H1006">
    <cfRule type="expression" dxfId="13" priority="5">
      <formula>LEN($A11)=3</formula>
    </cfRule>
    <cfRule type="expression" dxfId="12" priority="6">
      <formula>LEN($A11)=2</formula>
    </cfRule>
    <cfRule type="expression" dxfId="11" priority="7">
      <formula>LEN($A11)=1</formula>
    </cfRule>
    <cfRule type="expression" dxfId="10" priority="8">
      <formula>AND(LEN($A11)=0,LEN($B11)&gt;0)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&amp;C&amp;"Times New Roman,Uobičajeno"&amp;9INSTITUT RUĐER BOŠKOVIĆ</oddHeader>
    <oddFooter>&amp;L&amp;"Times New Roman,Uobičajeno"&amp;9I. OPĆI DIO&amp;C&amp;"Times New Roman,Uobičajeno"&amp;9IZVJEŠTAJ RAČUNA FINANCIRANJA PREMA IZVORIMA FINANCIRANJA&amp;R&amp;9&amp;P/&amp;N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8 M A A B Q S w M E F A A C A A g A 0 H h x X C 4 2 V A e m A A A A 9 w A A A B I A H A B D b 2 5 m a W c v U G F j a 2 F n Z S 5 4 b W w g o h g A K K A U A A A A A A A A A A A A A A A A A A A A A A A A A A A A h Y 8 x D o I w G I W v Q r r T l p I Y J T 9 l c H G Q x G h i X B u o 0 A j F t M V y N w e P 5 B X E K O r m + L 7 3 D e / d r z f I h r Y J L t J Y 1 e k U R Z i i Q O q i K 5 W u U t S 7 Y z h H G Y e N K E 6 i k s E o a 5 s M t k x R 7 d w 5 I c R 7 j 3 2 M O 1 M R R m l E D v l 6 V 9 S y F e g j q / 9 y q L R 1 Q h c S c d i / x n C G F z M c s 4 j F m A K Z K O R K f w 0 2 D n 6 2 P x C W f e N 6 I 3 l t w t U W y B S B v E / w B 1 B L A w Q U A A I A C A D Q e H F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0 H h x X A a F L D 7 g C Q A A W 3 A A A B M A H A B G b 3 J t d W x h c y 9 T Z W N 0 a W 9 u M S 5 t I K I Y A C i g F A A A A A A A A A A A A A A A A A A A A A A A A A A A A O 1 c W 2 / b N h R + L 9 D / I K h A Y Q + K Z 6 d J 6 2 H 1 i i z p M G N r 2 s X u B i w I B M Z i E s Y y a e i S L g 7 y 3 0 f K l k R K p E z Z c u K k 0 k s c k j o 8 N / I c f i L p w 1 G A C D Y G 8 7 + d n 1 + + e P n C v w I e d I w x v k Y z i K + B 7 d 6 4 e / Y E + A H 0 j J 7 h w u D l C 4 M + H 7 E z J Q g H t O z j f y P o t g 5 D z 4 M 4 + I d 4 4 3 N C x o 3 m 3 e k x m M C e + Q V 4 Y B I 3 N 8 / u T w 8 J D m j L s 7 s 2 + + 2 G E 9 w 5 s + Z U h 2 Q M s S b J q O 0 S e k c g g L 9 5 Z E J J s p 9 D N I G t I R n C / 4 K G T h f x 6 8 p e z F v 6 7 H z 6 t O M 4 Z p P r c 0 j W 6 H F I S v U 3 I K E 3 g r S / Q / + m d U R G 4 Y S + 1 v g H n r c W J P x G Y q z X h p m x 7 D c U X N l T D 9 4 g E v o f g p 5 J 2 8 y t Q N u + J k 5 U k K i R l T k k K R u S p n V 6 B F 0 0 Q d Q 9 e q Z l W s a c V 7 / 3 z q I + M i I O w p e 9 t / v t d s c y / g p J A A f B r Q t 7 6 c / W M c H w L B b m l f m F 9 k P r H O N 3 C B z o + S a V b A j O a c N F z a K 8 M Z f b M k 4 X 5 Q e u O x g B F 3 h + L / B C n u T h F c C X l O L w d g p T c k M P Y P + C e J M 5 x 6 z S b 0 j 6 t + 7 u T D S 7 I R 5 G 9 t Q F m M k Y 2 X B 0 2 2 I v 3 V v G n R n A c T g q q P c g c N E M j N A 1 W F Y f W S P X i L Y y I d 7 5 O j C b L 1 8 g L B W t Y A A D x 0 F s k A P X H s 0 N x A / m x I W k w z 7 R 4 w k k H l U J p b 4 w c q r M R d W i n K p R S o n q 0 i Q z D M Z M C S Y G M 8 Q E N c f U l S 6 J N 9 e N T B V Z / W f U L W j 3 P r X 7 p 8 + H f x g 7 h k M c c A P w N T S 4 1 + w J d c 0 L B J 1 U h g P H m f P f k I k q 9 p q + b h k Q j K 4 M d G G c c v V n l G r b C K 7 o O D r l m T 8 z o O t D s W m O Y T S b X E M M j A B N w R K e F U 6 s J z n z b I V M G e f L s X j u I T 9 L m P e G C b m B q T N o y 2 W J I y n f b 0 x i S m a I m n u Z S X N u W c T + B p y T V 6 n K S 6 n b M T c L / Y A G G q k z l p K d M Y Q d O P b t f X s 3 9 s 5 k p L M Y f s o x c m b 8 K P w f C X V m / G B 0 2 u 1 0 n q H O z V 7 E o e s a x D O O w 8 k 5 9 F p 9 / x g c N 7 w m K 2 L V r x C + Q B g F t 3 H B T l o S j Q T T n H u / J x e + I 5 d e 0 A 8 v 3 Z 6 e d D I t b V 5 C f p I W h e R n 6 Y M O V T i 6 o l z Z c K w z I + f n 8 U S V v y E 3 i G a s E / K N m 5 k H 0 K X 5 H S t L I m a k t M y 0 9 A u d r q h Q C m 3 F t Y J u a W F T 3 n t H 2 n 2 W x Z i R d I S x W d N c K M R s c n G H T S f S q C P O M x k m 6 I D m R u + 9 Y J M s z Y x V P O D X V u G t s l D I I 1 r l V 2 a V U Y h t O u A A H j 2 E a V S 6 e X A j i T 4 y j 1 K R W f Z N A 2 B H K O p u w E Y J w S E J q B j 7 C m 1 l u 1 s w 3 B A 5 b m b J d d c g 1 0 3 J R c Q Y G T Q C b L I O G M X G v I 4 9 0 v B e V U D P h l 0 + T N 1 b H B P p T 8 m / 7 D F Z X J M U f / 3 j 6 5 f j v t H / 9 + j g s C 9 t E n i 3 x p / I D 1 q D c N J I f q R G y w f 6 J g 1 t N H B 5 3 x A N W u 2 V a A p j o Q J 6 0 l F U A V 1 + / F V N j q Y Z e u q e p x 1 8 7 + b a l l R 2 L 9 e k j A W R A d 5 d 2 S P z 0 X e F P v r l p P + p v 5 K T d j f g p N 2 K n b S 7 I S f t V u u k W X I y L 5 G q u x o n 1 e x + Z S d N / 1 3 8 5 B Y V 0 y n E L O X + K 4 T e b R p c D s n k H G H Y u J O F F j 5 6 c A F v Q L w g n y L Q w k a u H 7 a c T i L M Z 7 b u b B 3 4 I 9 o C 4 U t + C X 0 C q b Q j + t r f w A 0 h H 5 O j 8 q i 0 I f Z s s a B A r b B o 4 s V t G a 6 Y L l u V f X S U n W R 4 s d j A 1 u h H z N n E r v i c L R p 3 1 L r E v g j x m D n C B N R g 8 v M B k 5 F 3 b s t s / O E i y i d p w j 6 j b g B 6 3 p u 9 t + 9 e V 4 g u / 1 S j y 4 + J L k v H t S b G X D A n r I A 0 L + x E Z a Q Z P Q a 2 z 7 L + K B 2 v g e Y a a K 6 B 5 h p o z g v / P Q L N u w n Q H E O b l B P t 6 f k 5 A p y X X j g F c Y Y S Y U l v r D 0 z 6 i 9 f 9 d Z 6 p 4 b V O m V w N Y F 2 H l p j a + f f P x / 1 9 S C x T o q J K V D 0 C B 5 k G W P r T 4 g v g 6 s E P G v S V p 0 c F G e c H A y q 6 D 6 G i z W 7 X w 7 d b T y 8 P w S y t 9 O R w y Z t e X H s C t L K 2 M B L V + Y 5 z 5 I t + c s g D X m C I r y y J j E F I r A e U R G K W A t X U R G V 4 B u F K q 8 E Z V m J m U 0 C g y V d P J 5 u p J X x J K J v 7 5 h c Z S 6 e E K z C x R N i V b q 4 T O S 1 X V x B V O Z V R S q v x s V X Y W Y 7 Y M V O Z b i i E N q y 2 K K 1 Q d y x X R Z 3 1 P z g m A U e J R F + t a / E u + J X Y n R h E 9 d 5 l E x X / E z L 8 k r F V 1 q t z E + a x C r T v r K J n R 7 1 Z B P A c 8 7 b 5 i E s C l h m + i G L y 7 d K h f n C 5 m J Q K W w q n 9 B 0 m S n T s m w i U x V l u Y S 5 n I M 3 T / I t n E s V S k W o w u b L r b M k 3 O g y U 6 Z l 2 R h c F W W F d d Y L l 9 l Z p 4 6 V j x w r a 0 R I h H 3 2 V X i Q P H x H s U K j x + p h m 8 V M u F b f N W Z T D W a j 3 P q i j 9 l I w 2 R E t / r t M S n p S n f J p G Q 3 s l l G q p B N U V U l L j o W W R X V K c 3 G c j U / A J 5 T s D t R H 8 7 J C 7 k g u w H n j y l X 6 / s x 1 c 2 4 v k Q b G y I q 9 T g 9 Y 6 z k 9 + W Z W M H r K 8 x Z a 4 C n o q S V / p f 9 M K a b x U 6 J D 8 / p y H U Q s d v d d r t b b z B 7 X h v M c g b + U O V O s r f 1 T j L N n W R l N 4 m p B q b u R j H V + 6 v v E t N c k 9 S b w O p N Y I + 0 C W z F x a 7 o 1 Q + x 5 2 v P f r P N u 6 L U c 0 S n w F 7 i D r A q D S R o L W c u M d X J M c x P q v 1 + P h 6 W m j 2 3 D r n j h R c Z 4 O V W 3 C h h N H a b Z p 3 p P Y N M r 7 6 X Z t v y v Y 2 c H M i N Y 0 k y m B 3 T i S c V T Q L V 3 V I z J 1 f f V F P n j k 8 r d 6 w P E N Q H C D Z 2 g O C V K b l / Q 3 + i V s z y C + 0 u T g u C C Q l p W m B j E t g z 6 J G y C e j 7 4 g z 0 v T Q F f c 9 9 P R Z O L d q I m a 4 r Y 0 L B b + m N X 5 p g q o y t 5 3 B D R w r E J x 4 U P 1 M 7 O 9 R p e 7 3 j 6 1 a W E u 8 k C i q Z r T 5 Z C j J / U l B S 7 A Q q k G 6 5 Y L n 3 x f + Q l q 6 k 9 1 F Y W U r L d J W 7 8 C N H Q V d X y g s q c h S X 6 C p 7 G 0 b 6 e j y v x U 9 u i 0 L 8 b M X N M A k z + a K C Y v Y o b o x J q j M 3 x 6 h b 5 j 2 p i K 7 o L c U t Z Y o q f o P j p I j j C 7 n 7 t 8 U o R y M o j a O i K / 0 o E 3 d J T w r n 1 u x N 9 r a 8 Q 5 l f s K f I C e R X s i T V G l e z x E 9 + 8 i 1 u r e s G 8 o l U m 5 N i 4 0 g j h t Q w 0 4 x h J O I u 6 a m M G + R 7 K + E G + e J M U X 3 p y f Z d e k J T 5 f z G y h q n f C Y 4 p f L K k + d 2 u 0 m 5 J Z E M o F x v W 2 0 J d F S + Q M p / 7 O 3 j 4 M 1 u C m 5 u F X p a f i m c U Z H + m n j Z U r g 8 k q p a E N f X s t S o a o 2 q b h G q G j / l 0 N U k + c 0 s q J 8 K 2 l o o d S H q + v C S a 5 0 m E d W j d Z j k V J i J o / m p 5 D E S v U 6 F U y R F n V Y N B h Z t y C + N C a o O R a w M D S 7 b p 1 8 W I V Q c E a g A K C z Y 3 1 0 a L l R s r 1 8 Z N F y y 7 b s s d C j f b 7 4 S g F g + z x H 3 O z 8 p w H G n U w g 1 F Q N R O g h U 4 U m p p F G X V n P P 0 w O 0 x L r v D 9 4 q j 3 K u 5 X k F h 5 O S N k W H l J J G + 0 8 R R B f r v j 9 I v V o s N Z s M b d M p I M 0 T O g L W W u 3 x n P 8 B U E s B A i 0 A F A A C A A g A 0 H h x X C 4 2 V A e m A A A A 9 w A A A B I A A A A A A A A A A A A A A A A A A A A A A E N v b m Z p Z y 9 Q Y W N r Y W d l L n h t b F B L A Q I t A B Q A A g A I A N B 4 c V x T c j g s m w A A A O E A A A A T A A A A A A A A A A A A A A A A A P I A A A B b Q 2 9 u d G V u d F 9 U e X B l c 1 0 u e G 1 s U E s B A i 0 A F A A C A A g A 0 H h x X A a F L D 7 g C Q A A W 3 A A A B M A A A A A A A A A A A A A A A A A 2 g E A A E Z v c m 1 1 b G F z L 1 N l Y 3 R p b 2 4 x L m 1 Q S w U G A A A A A A M A A w D C A A A A B w w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M B A A A A A A C N E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5 q a X p l b m p h X 2 x 2 b D R f b W F z d G V y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y N 1 Q w O T o y O T o y O S 4 5 O D k 0 N D k y W i I g L z 4 8 R W 5 0 c n k g V H l w Z T 0 i R m l s b E N v b H V t b l R 5 c G V z I i B W Y W x 1 Z T 0 i c 0 J n W U d F U k V S R V E 9 P S I g L z 4 8 R W 5 0 c n k g V H l w Z T 0 i R m l s b E N v b H V t b k 5 h b W V z I i B W Y W x 1 Z T 0 i c 1 s m c X V v d D t v e m 5 h a 2 E m c X V v d D s s J n F 1 b 3 Q 7 b m F 6 a X Y m c X V v d D s s J n F 1 b 3 Q 7 a 2 F 0 Z W d v c m l q Y S Z x d W 9 0 O y w m c X V v d D t p e n Z v c m 5 p X 3 B s Y W 4 m c X V v d D s s J n F 1 b 3 Q 7 d G V r d W N p X 3 B s Y W 4 m c X V v d D s s J n F 1 b 3 Q 7 c m V h b G l 6 Y W N p a m E m c X V v d D s s J n F 1 b 3 Q 7 c m V h b G l 6 Y W N p a m F f c H J l d i Z x d W 9 0 O 1 0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i Y j I w M D Z j M y 1 h Y 2 V l L T R i M W Q t O T E y Y S 0 z Y j d k M G Z i Z T U 4 Z D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u a m l 6 Z W 5 q Y V 9 s d m w 0 X 2 1 h c 3 R l c i 9 B d X R v U m V t b 3 Z l Z E N v b H V t b n M x L n t v e m 5 h a 2 E s M H 0 m c X V v d D s s J n F 1 b 3 Q 7 U 2 V j d G l v b j E v a 2 5 q a X p l b m p h X 2 x 2 b D R f b W F z d G V y L 0 F 1 d G 9 S Z W 1 v d m V k Q 2 9 s d W 1 u c z E u e 2 5 h e m l 2 L D F 9 J n F 1 b 3 Q 7 L C Z x d W 9 0 O 1 N l Y 3 R p b 2 4 x L 2 t u a m l 6 Z W 5 q Y V 9 s d m w 0 X 2 1 h c 3 R l c i 9 B d X R v U m V t b 3 Z l Z E N v b H V t b n M x L n t r Y X R l Z 2 9 y a W p h L D J 9 J n F 1 b 3 Q 7 L C Z x d W 9 0 O 1 N l Y 3 R p b 2 4 x L 2 t u a m l 6 Z W 5 q Y V 9 s d m w 0 X 2 1 h c 3 R l c i 9 B d X R v U m V t b 3 Z l Z E N v b H V t b n M x L n t p e n Z v c m 5 p X 3 B s Y W 4 s M 3 0 m c X V v d D s s J n F 1 b 3 Q 7 U 2 V j d G l v b j E v a 2 5 q a X p l b m p h X 2 x 2 b D R f b W F z d G V y L 0 F 1 d G 9 S Z W 1 v d m V k Q 2 9 s d W 1 u c z E u e 3 R l a 3 V j a V 9 w b G F u L D R 9 J n F 1 b 3 Q 7 L C Z x d W 9 0 O 1 N l Y 3 R p b 2 4 x L 2 t u a m l 6 Z W 5 q Y V 9 s d m w 0 X 2 1 h c 3 R l c i 9 B d X R v U m V t b 3 Z l Z E N v b H V t b n M x L n t y Z W F s a X p h Y 2 l q Y S w 1 f S Z x d W 9 0 O y w m c X V v d D t T Z W N 0 a W 9 u M S 9 r b m p p e m V u a m F f b H Z s N F 9 t Y X N 0 Z X I v Q X V 0 b 1 J l b W 9 2 Z W R D b 2 x 1 b W 5 z M S 5 7 c m V h b G l 6 Y W N p a m F f c H J l d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r b m p p e m V u a m F f b H Z s N F 9 t Y X N 0 Z X I v Q X V 0 b 1 J l b W 9 2 Z W R D b 2 x 1 b W 5 z M S 5 7 b 3 p u Y W t h L D B 9 J n F 1 b 3 Q 7 L C Z x d W 9 0 O 1 N l Y 3 R p b 2 4 x L 2 t u a m l 6 Z W 5 q Y V 9 s d m w 0 X 2 1 h c 3 R l c i 9 B d X R v U m V t b 3 Z l Z E N v b H V t b n M x L n t u Y X p p d i w x f S Z x d W 9 0 O y w m c X V v d D t T Z W N 0 a W 9 u M S 9 r b m p p e m V u a m F f b H Z s N F 9 t Y X N 0 Z X I v Q X V 0 b 1 J l b W 9 2 Z W R D b 2 x 1 b W 5 z M S 5 7 a 2 F 0 Z W d v c m l q Y S w y f S Z x d W 9 0 O y w m c X V v d D t T Z W N 0 a W 9 u M S 9 r b m p p e m V u a m F f b H Z s N F 9 t Y X N 0 Z X I v Q X V 0 b 1 J l b W 9 2 Z W R D b 2 x 1 b W 5 z M S 5 7 a X p 2 b 3 J u a V 9 w b G F u L D N 9 J n F 1 b 3 Q 7 L C Z x d W 9 0 O 1 N l Y 3 R p b 2 4 x L 2 t u a m l 6 Z W 5 q Y V 9 s d m w 0 X 2 1 h c 3 R l c i 9 B d X R v U m V t b 3 Z l Z E N v b H V t b n M x L n t 0 Z W t 1 Y 2 l f c G x h b i w 0 f S Z x d W 9 0 O y w m c X V v d D t T Z W N 0 a W 9 u M S 9 r b m p p e m V u a m F f b H Z s N F 9 t Y X N 0 Z X I v Q X V 0 b 1 J l b W 9 2 Z W R D b 2 x 1 b W 5 z M S 5 7 c m V h b G l 6 Y W N p a m E s N X 0 m c X V v d D s s J n F 1 b 3 Q 7 U 2 V j d G l v b j E v a 2 5 q a X p l b m p h X 2 x 2 b D R f b W F z d G V y L 0 F 1 d G 9 S Z W 1 v d m V k Q 2 9 s d W 1 u c z E u e 3 J l Y W x p e m F j a W p h X 3 B y Z X Y s N n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Q T F f c m F z a G 9 k a V 9 l a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D b 3 V u d C I g V m F s d W U 9 I m w 5 M C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1 Q w O T o y O T o z N i 4 4 N T A 5 N T E w W i I g L z 4 8 R W 5 0 c n k g V H l w Z T 0 i R m l s b E N v b H V t b l R 5 c G V z I i B W Y W x 1 Z T 0 i c 0 J n W V J F U k V S Q U F B P S I g L z 4 8 R W 5 0 c n k g V H l w Z T 0 i R m l s b E N v b H V t b k 5 h b W V z I i B W Y W x 1 Z T 0 i c 1 s m c X V v d D t v e m 5 h a 2 E m c X V v d D s s J n F 1 b 3 Q 7 b m F 6 a X Y m c X V v d D s s J n F 1 b 3 Q 7 c m V h b G l 6 Y W N p a m F f c H J l d i Z x d W 9 0 O y w m c X V v d D t p e n Z v c m 5 p X 3 B s Y W 4 m c X V v d D s s J n F 1 b 3 Q 7 d G V r d W N p X 3 B s Y W 5 f b W 9 k a W Z p Z W Q m c X V v d D s s J n F 1 b 3 Q 7 c m V h b G l 6 Y W N p a m E m c X V v d D s s J n F 1 b 3 Q 7 a W 5 k Z W t z X z V f M i Z x d W 9 0 O y w m c X V v d D t p b m R l a 3 N f N V 8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M 4 M 2 E 3 M j Y 2 L W R l M D Y t N D V m N C 0 5 M z Y 3 L T N l N T R j M D N h M G M x N i I g L z 4 8 R W 5 0 c n k g V H l w Z T 0 i U m V j b 3 Z l c n l U Y X J n Z X R D b 2 x 1 b W 4 i I F Z h b H V l P S J s M S I g L z 4 8 R W 5 0 c n k g V H l w Z T 0 i U m V j b 3 Z l c n l U Y X J n Z X R S b 3 c i I F Z h b H V l P S J s M T E i I C 8 + P E V u d H J 5 I F R 5 c G U 9 I l J l Y 2 9 2 Z X J 5 V G F y Z 2 V 0 U 2 h l Z X Q i I F Z h b H V l P S J z Q S 4 x I F J B U 0 h P R E k g R U s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x X 3 J h c 2 h v Z G l f Z W s v Q X V 0 b 1 J l b W 9 2 Z W R D b 2 x 1 b W 5 z M S 5 7 b 3 p u Y W t h L D B 9 J n F 1 b 3 Q 7 L C Z x d W 9 0 O 1 N l Y 3 R p b 2 4 x L 0 E x X 3 J h c 2 h v Z G l f Z W s v Q X V 0 b 1 J l b W 9 2 Z W R D b 2 x 1 b W 5 z M S 5 7 b m F 6 a X Y s M X 0 m c X V v d D s s J n F 1 b 3 Q 7 U 2 V j d G l v b j E v Q T F f c m F z a G 9 k a V 9 l a y 9 B d X R v U m V t b 3 Z l Z E N v b H V t b n M x L n t y Z W F s a X p h Y 2 l q Y V 9 w c m V 2 L D J 9 J n F 1 b 3 Q 7 L C Z x d W 9 0 O 1 N l Y 3 R p b 2 4 x L 0 E x X 3 J h c 2 h v Z G l f Z W s v Q X V 0 b 1 J l b W 9 2 Z W R D b 2 x 1 b W 5 z M S 5 7 a X p 2 b 3 J u a V 9 w b G F u L D N 9 J n F 1 b 3 Q 7 L C Z x d W 9 0 O 1 N l Y 3 R p b 2 4 x L 0 E x X 3 J h c 2 h v Z G l f Z W s v Q X V 0 b 1 J l b W 9 2 Z W R D b 2 x 1 b W 5 z M S 5 7 d G V r d W N p X 3 B s Y W 5 f b W 9 k a W Z p Z W Q s N H 0 m c X V v d D s s J n F 1 b 3 Q 7 U 2 V j d G l v b j E v Q T F f c m F z a G 9 k a V 9 l a y 9 B d X R v U m V t b 3 Z l Z E N v b H V t b n M x L n t y Z W F s a X p h Y 2 l q Y S w 1 f S Z x d W 9 0 O y w m c X V v d D t T Z W N 0 a W 9 u M S 9 B M V 9 y Y X N o b 2 R p X 2 V r L 0 F 1 d G 9 S Z W 1 v d m V k Q 2 9 s d W 1 u c z E u e 2 l u Z G V r c 1 8 1 X z I s N n 0 m c X V v d D s s J n F 1 b 3 Q 7 U 2 V j d G l v b j E v Q T F f c m F z a G 9 k a V 9 l a y 9 B d X R v U m V t b 3 Z l Z E N v b H V t b n M x L n t p b m R l a 3 N f N V 8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E x X 3 J h c 2 h v Z G l f Z W s v Q X V 0 b 1 J l b W 9 2 Z W R D b 2 x 1 b W 5 z M S 5 7 b 3 p u Y W t h L D B 9 J n F 1 b 3 Q 7 L C Z x d W 9 0 O 1 N l Y 3 R p b 2 4 x L 0 E x X 3 J h c 2 h v Z G l f Z W s v Q X V 0 b 1 J l b W 9 2 Z W R D b 2 x 1 b W 5 z M S 5 7 b m F 6 a X Y s M X 0 m c X V v d D s s J n F 1 b 3 Q 7 U 2 V j d G l v b j E v Q T F f c m F z a G 9 k a V 9 l a y 9 B d X R v U m V t b 3 Z l Z E N v b H V t b n M x L n t y Z W F s a X p h Y 2 l q Y V 9 w c m V 2 L D J 9 J n F 1 b 3 Q 7 L C Z x d W 9 0 O 1 N l Y 3 R p b 2 4 x L 0 E x X 3 J h c 2 h v Z G l f Z W s v Q X V 0 b 1 J l b W 9 2 Z W R D b 2 x 1 b W 5 z M S 5 7 a X p 2 b 3 J u a V 9 w b G F u L D N 9 J n F 1 b 3 Q 7 L C Z x d W 9 0 O 1 N l Y 3 R p b 2 4 x L 0 E x X 3 J h c 2 h v Z G l f Z W s v Q X V 0 b 1 J l b W 9 2 Z W R D b 2 x 1 b W 5 z M S 5 7 d G V r d W N p X 3 B s Y W 5 f b W 9 k a W Z p Z W Q s N H 0 m c X V v d D s s J n F 1 b 3 Q 7 U 2 V j d G l v b j E v Q T F f c m F z a G 9 k a V 9 l a y 9 B d X R v U m V t b 3 Z l Z E N v b H V t b n M x L n t y Z W F s a X p h Y 2 l q Y S w 1 f S Z x d W 9 0 O y w m c X V v d D t T Z W N 0 a W 9 u M S 9 B M V 9 y Y X N o b 2 R p X 2 V r L 0 F 1 d G 9 S Z W 1 v d m V k Q 2 9 s d W 1 u c z E u e 2 l u Z G V r c 1 8 1 X z I s N n 0 m c X V v d D s s J n F 1 b 3 Q 7 U 2 V j d G l v b j E v Q T F f c m F z a G 9 k a V 9 l a y 9 B d X R v U m V t b 3 Z l Z E N v b H V t b n M x L n t p b m R l a 3 N f N V 8 0 L D d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R X h j Z X B 0 a W 9 u I i A v P j x F b n R y e S B U e X B l P S J G a W x s V G F y Z 2 V 0 I i B W Y W x 1 Z T 0 i c 0 E x X 3 J h c 2 h v Z G l f Z W s i I C 8 + P C 9 T d G F i b G V F b n R y a W V z P j w v S X R l b T 4 8 S X R l b T 4 8 S X R l b U x v Y 2 F 0 a W 9 u P j x J d G V t V H l w Z T 5 G b 3 J t d W x h P C 9 J d G V t V H l w Z T 4 8 S X R l b V B h d G g + U 2 V j d G l v b j E v Q T F f c H J p a G 9 k a V 9 l a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D b 3 V u d C I g V m F s d W U 9 I m w 1 M i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1 Q w O T o y O T o z N i 4 3 N T E 2 O D Q 3 W i I g L z 4 8 R W 5 0 c n k g V H l w Z T 0 i R m l s b E N v b H V t b l R 5 c G V z I i B W Y W x 1 Z T 0 i c 0 J n W V J F U k V S Q U F B P S I g L z 4 8 R W 5 0 c n k g V H l w Z T 0 i R m l s b E N v b H V t b k 5 h b W V z I i B W Y W x 1 Z T 0 i c 1 s m c X V v d D t v e m 5 h a 2 E m c X V v d D s s J n F 1 b 3 Q 7 b m F 6 a X Y m c X V v d D s s J n F 1 b 3 Q 7 c m V h b G l 6 Y W N p a m F f c H J l d i Z x d W 9 0 O y w m c X V v d D t p e n Z v c m 5 p X 3 B s Y W 4 m c X V v d D s s J n F 1 b 3 Q 7 d G V r d W N p X 3 B s Y W 5 f b W 9 k a W Z p Z W Q m c X V v d D s s J n F 1 b 3 Q 7 c m V h b G l 6 Y W N p a m E m c X V v d D s s J n F 1 b 3 Q 7 a W 5 k Z W t z X z V f M i Z x d W 9 0 O y w m c X V v d D t p b m R l a 3 N f N V 8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5 Z j M w Z j Z j L W Q 1 N m Y t N G Y w M S 0 4 O W M z L T g x Z D k 0 Z j h m M m I w Z i I g L z 4 8 R W 5 0 c n k g V H l w Z T 0 i U m V j b 3 Z l c n l U Y X J n Z X R D b 2 x 1 b W 4 i I F Z h b H V l P S J s M S I g L z 4 8 R W 5 0 c n k g V H l w Z T 0 i U m V j b 3 Z l c n l U Y X J n Z X R S b 3 c i I F Z h b H V l P S J s M T A i I C 8 + P E V u d H J 5 I F R 5 c G U 9 I l J l Y 2 9 2 Z X J 5 V G F y Z 2 V 0 U 2 h l Z X Q i I F Z h b H V l P S J z Q S 4 x I F B S S U h P R E k g R U s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x X 3 B y a W h v Z G l f Z W s v Q X V 0 b 1 J l b W 9 2 Z W R D b 2 x 1 b W 5 z M S 5 7 b 3 p u Y W t h L D B 9 J n F 1 b 3 Q 7 L C Z x d W 9 0 O 1 N l Y 3 R p b 2 4 x L 0 E x X 3 B y a W h v Z G l f Z W s v Q X V 0 b 1 J l b W 9 2 Z W R D b 2 x 1 b W 5 z M S 5 7 b m F 6 a X Y s M X 0 m c X V v d D s s J n F 1 b 3 Q 7 U 2 V j d G l v b j E v Q T F f c H J p a G 9 k a V 9 l a y 9 B d X R v U m V t b 3 Z l Z E N v b H V t b n M x L n t y Z W F s a X p h Y 2 l q Y V 9 w c m V 2 L D J 9 J n F 1 b 3 Q 7 L C Z x d W 9 0 O 1 N l Y 3 R p b 2 4 x L 0 E x X 3 B y a W h v Z G l f Z W s v Q X V 0 b 1 J l b W 9 2 Z W R D b 2 x 1 b W 5 z M S 5 7 a X p 2 b 3 J u a V 9 w b G F u L D N 9 J n F 1 b 3 Q 7 L C Z x d W 9 0 O 1 N l Y 3 R p b 2 4 x L 0 E x X 3 B y a W h v Z G l f Z W s v Q X V 0 b 1 J l b W 9 2 Z W R D b 2 x 1 b W 5 z M S 5 7 d G V r d W N p X 3 B s Y W 5 f b W 9 k a W Z p Z W Q s N H 0 m c X V v d D s s J n F 1 b 3 Q 7 U 2 V j d G l v b j E v Q T F f c H J p a G 9 k a V 9 l a y 9 B d X R v U m V t b 3 Z l Z E N v b H V t b n M x L n t y Z W F s a X p h Y 2 l q Y S w 1 f S Z x d W 9 0 O y w m c X V v d D t T Z W N 0 a W 9 u M S 9 B M V 9 w c m l o b 2 R p X 2 V r L 0 F 1 d G 9 S Z W 1 v d m V k Q 2 9 s d W 1 u c z E u e 2 l u Z G V r c 1 8 1 X z I s N n 0 m c X V v d D s s J n F 1 b 3 Q 7 U 2 V j d G l v b j E v Q T F f c H J p a G 9 k a V 9 l a y 9 B d X R v U m V t b 3 Z l Z E N v b H V t b n M x L n t p b m R l a 3 N f N V 8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E x X 3 B y a W h v Z G l f Z W s v Q X V 0 b 1 J l b W 9 2 Z W R D b 2 x 1 b W 5 z M S 5 7 b 3 p u Y W t h L D B 9 J n F 1 b 3 Q 7 L C Z x d W 9 0 O 1 N l Y 3 R p b 2 4 x L 0 E x X 3 B y a W h v Z G l f Z W s v Q X V 0 b 1 J l b W 9 2 Z W R D b 2 x 1 b W 5 z M S 5 7 b m F 6 a X Y s M X 0 m c X V v d D s s J n F 1 b 3 Q 7 U 2 V j d G l v b j E v Q T F f c H J p a G 9 k a V 9 l a y 9 B d X R v U m V t b 3 Z l Z E N v b H V t b n M x L n t y Z W F s a X p h Y 2 l q Y V 9 w c m V 2 L D J 9 J n F 1 b 3 Q 7 L C Z x d W 9 0 O 1 N l Y 3 R p b 2 4 x L 0 E x X 3 B y a W h v Z G l f Z W s v Q X V 0 b 1 J l b W 9 2 Z W R D b 2 x 1 b W 5 z M S 5 7 a X p 2 b 3 J u a V 9 w b G F u L D N 9 J n F 1 b 3 Q 7 L C Z x d W 9 0 O 1 N l Y 3 R p b 2 4 x L 0 E x X 3 B y a W h v Z G l f Z W s v Q X V 0 b 1 J l b W 9 2 Z W R D b 2 x 1 b W 5 z M S 5 7 d G V r d W N p X 3 B s Y W 5 f b W 9 k a W Z p Z W Q s N H 0 m c X V v d D s s J n F 1 b 3 Q 7 U 2 V j d G l v b j E v Q T F f c H J p a G 9 k a V 9 l a y 9 B d X R v U m V t b 3 Z l Z E N v b H V t b n M x L n t y Z W F s a X p h Y 2 l q Y S w 1 f S Z x d W 9 0 O y w m c X V v d D t T Z W N 0 a W 9 u M S 9 B M V 9 w c m l o b 2 R p X 2 V r L 0 F 1 d G 9 S Z W 1 v d m V k Q 2 9 s d W 1 u c z E u e 2 l u Z G V r c 1 8 1 X z I s N n 0 m c X V v d D s s J n F 1 b 3 Q 7 U 2 V j d G l v b j E v Q T F f c H J p a G 9 k a V 9 l a y 9 B d X R v U m V t b 3 Z l Z E N v b H V t b n M x L n t p b m R l a 3 N f N V 8 0 L D d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R X h j Z X B 0 a W 9 u I i A v P j x F b n R y e S B U e X B l P S J G a W x s V G F y Z 2 V 0 I i B W Y W x 1 Z T 0 i c 0 E x X 3 B y a W h v Z G l f Z W s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I x X 3 J h Y 3 V u X 2 Z p b m F u Y 1 9 l a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3 V D A 5 O j I 5 O j Q w L j E 4 N z g 0 M D J a I i A v P j x F b n R y e S B U e X B l P S J G a W x s Q 2 9 s d W 1 u V H l w Z X M i I F Z h b H V l P S J z Q m d B Q U F B Q U F B Q U E 9 I i A v P j x F b n R y e S B U e X B l P S J G a W x s Q 2 9 s d W 1 u T m F t Z X M i I F Z h b H V l P S J z W y Z x d W 9 0 O 2 9 6 b m F r Y S Z x d W 9 0 O y w m c X V v d D t u Y X p p d i Z x d W 9 0 O y w m c X V v d D t y Z W F s a X p h Y 2 l q Y V 9 w c m V 2 J n F 1 b 3 Q 7 L C Z x d W 9 0 O 2 l 6 d m 9 y b m l f c G x h b i Z x d W 9 0 O y w m c X V v d D t 0 Z W t 1 Y 2 l f c G x h b l 9 t b 2 R p Z m l l Z C Z x d W 9 0 O y w m c X V v d D t y Z W F s a X p h Y 2 l q Y S Z x d W 9 0 O y w m c X V v d D t p b m R l a 3 N f N V 8 y J n F 1 b 3 Q 7 L C Z x d W 9 0 O 2 l u Z G V r c 1 8 1 X z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E 2 M T c 5 M m Q t M T Y w M i 0 0 M z B l L T k 4 M D Q t Z W I z N D A x Z W I w Z D c 2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V 9 y Y W N 1 b l 9 m a W 5 h b m N f Z W s v Q X V 0 b 1 J l b W 9 2 Z W R D b 2 x 1 b W 5 z M S 5 7 b 3 p u Y W t h L D B 9 J n F 1 b 3 Q 7 L C Z x d W 9 0 O 1 N l Y 3 R p b 2 4 x L 0 I x X 3 J h Y 3 V u X 2 Z p b m F u Y 1 9 l a y 9 B d X R v U m V t b 3 Z l Z E N v b H V t b n M x L n t u Y X p p d i w x f S Z x d W 9 0 O y w m c X V v d D t T Z W N 0 a W 9 u M S 9 C M V 9 y Y W N 1 b l 9 m a W 5 h b m N f Z W s v Q X V 0 b 1 J l b W 9 2 Z W R D b 2 x 1 b W 5 z M S 5 7 c m V h b G l 6 Y W N p a m F f c H J l d i w y f S Z x d W 9 0 O y w m c X V v d D t T Z W N 0 a W 9 u M S 9 C M V 9 y Y W N 1 b l 9 m a W 5 h b m N f Z W s v Q X V 0 b 1 J l b W 9 2 Z W R D b 2 x 1 b W 5 z M S 5 7 a X p 2 b 3 J u a V 9 w b G F u L D N 9 J n F 1 b 3 Q 7 L C Z x d W 9 0 O 1 N l Y 3 R p b 2 4 x L 0 I x X 3 J h Y 3 V u X 2 Z p b m F u Y 1 9 l a y 9 B d X R v U m V t b 3 Z l Z E N v b H V t b n M x L n t 0 Z W t 1 Y 2 l f c G x h b l 9 t b 2 R p Z m l l Z C w 0 f S Z x d W 9 0 O y w m c X V v d D t T Z W N 0 a W 9 u M S 9 C M V 9 y Y W N 1 b l 9 m a W 5 h b m N f Z W s v Q X V 0 b 1 J l b W 9 2 Z W R D b 2 x 1 b W 5 z M S 5 7 c m V h b G l 6 Y W N p a m E s N X 0 m c X V v d D s s J n F 1 b 3 Q 7 U 2 V j d G l v b j E v Q j F f c m F j d W 5 f Z m l u Y W 5 j X 2 V r L 0 F 1 d G 9 S Z W 1 v d m V k Q 2 9 s d W 1 u c z E u e 2 l u Z G V r c 1 8 1 X z I s N n 0 m c X V v d D s s J n F 1 b 3 Q 7 U 2 V j d G l v b j E v Q j F f c m F j d W 5 f Z m l u Y W 5 j X 2 V r L 0 F 1 d G 9 S Z W 1 v d m V k Q 2 9 s d W 1 u c z E u e 2 l u Z G V r c 1 8 1 X z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j F f c m F j d W 5 f Z m l u Y W 5 j X 2 V r L 0 F 1 d G 9 S Z W 1 v d m V k Q 2 9 s d W 1 u c z E u e 2 9 6 b m F r Y S w w f S Z x d W 9 0 O y w m c X V v d D t T Z W N 0 a W 9 u M S 9 C M V 9 y Y W N 1 b l 9 m a W 5 h b m N f Z W s v Q X V 0 b 1 J l b W 9 2 Z W R D b 2 x 1 b W 5 z M S 5 7 b m F 6 a X Y s M X 0 m c X V v d D s s J n F 1 b 3 Q 7 U 2 V j d G l v b j E v Q j F f c m F j d W 5 f Z m l u Y W 5 j X 2 V r L 0 F 1 d G 9 S Z W 1 v d m V k Q 2 9 s d W 1 u c z E u e 3 J l Y W x p e m F j a W p h X 3 B y Z X Y s M n 0 m c X V v d D s s J n F 1 b 3 Q 7 U 2 V j d G l v b j E v Q j F f c m F j d W 5 f Z m l u Y W 5 j X 2 V r L 0 F 1 d G 9 S Z W 1 v d m V k Q 2 9 s d W 1 u c z E u e 2 l 6 d m 9 y b m l f c G x h b i w z f S Z x d W 9 0 O y w m c X V v d D t T Z W N 0 a W 9 u M S 9 C M V 9 y Y W N 1 b l 9 m a W 5 h b m N f Z W s v Q X V 0 b 1 J l b W 9 2 Z W R D b 2 x 1 b W 5 z M S 5 7 d G V r d W N p X 3 B s Y W 5 f b W 9 k a W Z p Z W Q s N H 0 m c X V v d D s s J n F 1 b 3 Q 7 U 2 V j d G l v b j E v Q j F f c m F j d W 5 f Z m l u Y W 5 j X 2 V r L 0 F 1 d G 9 S Z W 1 v d m V k Q 2 9 s d W 1 u c z E u e 3 J l Y W x p e m F j a W p h L D V 9 J n F 1 b 3 Q 7 L C Z x d W 9 0 O 1 N l Y 3 R p b 2 4 x L 0 I x X 3 J h Y 3 V u X 2 Z p b m F u Y 1 9 l a y 9 B d X R v U m V t b 3 Z l Z E N v b H V t b n M x L n t p b m R l a 3 N f N V 8 y L D Z 9 J n F 1 b 3 Q 7 L C Z x d W 9 0 O 1 N l Y 3 R p b 2 4 x L 0 I x X 3 J h Y 3 V u X 2 Z p b m F u Y 1 9 l a y 9 B d X R v U m V t b 3 Z l Z E N v b H V t b n M x L n t p b m R l a 3 N f N V 8 0 L D d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R X h j Z X B 0 a W 9 u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p e n Z v c m l f c G 9 f Z n V u a 2 N p a m F t Y V 9 t Y X N 0 Z X I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I 3 V D A 5 O j I 5 O j M w L j A w N j k 0 M z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z J j N D U 5 N z c t O G M 4 M S 0 0 Z j I w L W F j M 2 I t O D E 4 O D M 4 N W N k N j J i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b m p p e m V u a m F f b H Z s N F 9 t Y X N 0 Z X I v Q X V 0 b 1 J l b W 9 2 Z W R D b 2 x 1 b W 5 z M S 5 7 b 3 p u Y W t h L D B 9 J n F 1 b 3 Q 7 L C Z x d W 9 0 O 1 N l Y 3 R p b 2 4 x L 2 t u a m l 6 Z W 5 q Y V 9 s d m w 0 X 2 1 h c 3 R l c i 9 B d X R v U m V t b 3 Z l Z E N v b H V t b n M x L n t u Y X p p d i w x f S Z x d W 9 0 O y w m c X V v d D t T Z W N 0 a W 9 u M S 9 r b m p p e m V u a m F f b H Z s N F 9 t Y X N 0 Z X I v Q X V 0 b 1 J l b W 9 2 Z W R D b 2 x 1 b W 5 z M S 5 7 a 2 F 0 Z W d v c m l q Y S w y f S Z x d W 9 0 O y w m c X V v d D t T Z W N 0 a W 9 u M S 9 r b m p p e m V u a m F f b H Z s N F 9 t Y X N 0 Z X I v Q X V 0 b 1 J l b W 9 2 Z W R D b 2 x 1 b W 5 z M S 5 7 a X p 2 b 3 J u a V 9 w b G F u L D N 9 J n F 1 b 3 Q 7 L C Z x d W 9 0 O 1 N l Y 3 R p b 2 4 x L 2 t u a m l 6 Z W 5 q Y V 9 s d m w 0 X 2 1 h c 3 R l c i 9 B d X R v U m V t b 3 Z l Z E N v b H V t b n M x L n t 0 Z W t 1 Y 2 l f c G x h b i w 0 f S Z x d W 9 0 O y w m c X V v d D t T Z W N 0 a W 9 u M S 9 r b m p p e m V u a m F f b H Z s N F 9 t Y X N 0 Z X I v Q X V 0 b 1 J l b W 9 2 Z W R D b 2 x 1 b W 5 z M S 5 7 c m V h b G l 6 Y W N p a m E s N X 0 m c X V v d D s s J n F 1 b 3 Q 7 U 2 V j d G l v b j E v a 2 5 q a X p l b m p h X 2 x 2 b D R f b W F z d G V y L 0 F 1 d G 9 S Z W 1 v d m V k Q 2 9 s d W 1 u c z E u e 3 J l Y W x p e m F j a W p h X 3 B y Z X Y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a 2 5 q a X p l b m p h X 2 x 2 b D R f b W F z d G V y L 0 F 1 d G 9 S Z W 1 v d m V k Q 2 9 s d W 1 u c z E u e 2 9 6 b m F r Y S w w f S Z x d W 9 0 O y w m c X V v d D t T Z W N 0 a W 9 u M S 9 r b m p p e m V u a m F f b H Z s N F 9 t Y X N 0 Z X I v Q X V 0 b 1 J l b W 9 2 Z W R D b 2 x 1 b W 5 z M S 5 7 b m F 6 a X Y s M X 0 m c X V v d D s s J n F 1 b 3 Q 7 U 2 V j d G l v b j E v a 2 5 q a X p l b m p h X 2 x 2 b D R f b W F z d G V y L 0 F 1 d G 9 S Z W 1 v d m V k Q 2 9 s d W 1 u c z E u e 2 t h d G V n b 3 J p a m E s M n 0 m c X V v d D s s J n F 1 b 3 Q 7 U 2 V j d G l v b j E v a 2 5 q a X p l b m p h X 2 x 2 b D R f b W F z d G V y L 0 F 1 d G 9 S Z W 1 v d m V k Q 2 9 s d W 1 u c z E u e 2 l 6 d m 9 y b m l f c G x h b i w z f S Z x d W 9 0 O y w m c X V v d D t T Z W N 0 a W 9 u M S 9 r b m p p e m V u a m F f b H Z s N F 9 t Y X N 0 Z X I v Q X V 0 b 1 J l b W 9 2 Z W R D b 2 x 1 b W 5 z M S 5 7 d G V r d W N p X 3 B s Y W 4 s N H 0 m c X V v d D s s J n F 1 b 3 Q 7 U 2 V j d G l v b j E v a 2 5 q a X p l b m p h X 2 x 2 b D R f b W F z d G V y L 0 F 1 d G 9 S Z W 1 v d m V k Q 2 9 s d W 1 u c z E u e 3 J l Y W x p e m F j a W p h L D V 9 J n F 1 b 3 Q 7 L C Z x d W 9 0 O 1 N l Y 3 R p b 2 4 x L 2 t u a m l 6 Z W 5 q Y V 9 s d m w 0 X 2 1 h c 3 R l c i 9 B d X R v U m V t b 3 Z l Z E N v b H V t b n M x L n t y Z W F s a X p h Y 2 l q Y V 9 w c m V 2 L D Z 9 J n F 1 b 3 Q 7 X S w m c X V v d D t S Z W x h d G l v b n N o a X B J b m Z v J n F 1 b 3 Q 7 O l t d f S I g L z 4 8 R W 5 0 c n k g V H l w Z T 0 i T m F t Z V V w Z G F 0 Z W R B Z n R l c k Z p b G w i I F Z h b H V l P S J s M S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R X h j Z X B 0 a W 9 u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b m p p e m V u a m F f b H Z s N F 9 h Z G R p d G l v b m F s X 2 N v b H V t b n M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I 3 V D A 5 O j I 5 O j M w L j A w M j Y y M z V a I i A v P j x F b n R y e S B U e X B l P S J G a W x s Q 2 9 s d W 1 u V H l w Z X M i I F Z h b H V l P S J z Q m d Z R 0 V S R V J F U U F B I i A v P j x F b n R y e S B U e X B l P S J G a W x s Q 2 9 s d W 1 u T m F t Z X M i I F Z h b H V l P S J z W y Z x d W 9 0 O 2 9 6 b m F r Y S Z x d W 9 0 O y w m c X V v d D t u Y X p p d i Z x d W 9 0 O y w m c X V v d D t r Y X R l Z 2 9 y a W p h J n F 1 b 3 Q 7 L C Z x d W 9 0 O 3 J l Y W x p e m F j a W p h X 3 B y Z X Y m c X V v d D s s J n F 1 b 3 Q 7 a X p 2 b 3 J u a V 9 w b G F u J n F 1 b 3 Q 7 L C Z x d W 9 0 O 3 R l a 3 V j a V 9 w b G F u X 2 1 v Z G l m a W V k J n F 1 b 3 Q 7 L C Z x d W 9 0 O 3 J l Y W x p e m F j a W p h J n F 1 b 3 Q 7 L C Z x d W 9 0 O 2 l u Z G V r c 1 8 1 X z I m c X V v d D s s J n F 1 b 3 Q 7 a W 5 k Z W t z X z V f N C Z x d W 9 0 O 1 0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m R j Y j d m Z C 1 l Y j I z L T Q y M G Y t Y j k 2 M i 1 m O D l i Y W U z Y j Y y N z c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u a m l 6 Z W 5 q Y V 9 s d m w 0 X 2 F k Z G l 0 a W 9 u Y W x f Y 2 9 s d W 1 u c y 9 B d X R v U m V t b 3 Z l Z E N v b H V t b n M x L n t v e m 5 h a 2 E s M H 0 m c X V v d D s s J n F 1 b 3 Q 7 U 2 V j d G l v b j E v a 2 5 q a X p l b m p h X 2 x 2 b D R f Y W R k a X R p b 2 5 h b F 9 j b 2 x 1 b W 5 z L 0 F 1 d G 9 S Z W 1 v d m V k Q 2 9 s d W 1 u c z E u e 2 5 h e m l 2 L D F 9 J n F 1 b 3 Q 7 L C Z x d W 9 0 O 1 N l Y 3 R p b 2 4 x L 2 t u a m l 6 Z W 5 q Y V 9 s d m w 0 X 2 F k Z G l 0 a W 9 u Y W x f Y 2 9 s d W 1 u c y 9 B d X R v U m V t b 3 Z l Z E N v b H V t b n M x L n t r Y X R l Z 2 9 y a W p h L D J 9 J n F 1 b 3 Q 7 L C Z x d W 9 0 O 1 N l Y 3 R p b 2 4 x L 2 t u a m l 6 Z W 5 q Y V 9 s d m w 0 X 2 F k Z G l 0 a W 9 u Y W x f Y 2 9 s d W 1 u c y 9 B d X R v U m V t b 3 Z l Z E N v b H V t b n M x L n t y Z W F s a X p h Y 2 l q Y V 9 w c m V 2 L D N 9 J n F 1 b 3 Q 7 L C Z x d W 9 0 O 1 N l Y 3 R p b 2 4 x L 2 t u a m l 6 Z W 5 q Y V 9 s d m w 0 X 2 F k Z G l 0 a W 9 u Y W x f Y 2 9 s d W 1 u c y 9 B d X R v U m V t b 3 Z l Z E N v b H V t b n M x L n t p e n Z v c m 5 p X 3 B s Y W 4 s N H 0 m c X V v d D s s J n F 1 b 3 Q 7 U 2 V j d G l v b j E v a 2 5 q a X p l b m p h X 2 x 2 b D R f Y W R k a X R p b 2 5 h b F 9 j b 2 x 1 b W 5 z L 0 F 1 d G 9 S Z W 1 v d m V k Q 2 9 s d W 1 u c z E u e 3 R l a 3 V j a V 9 w b G F u X 2 1 v Z G l m a W V k L D V 9 J n F 1 b 3 Q 7 L C Z x d W 9 0 O 1 N l Y 3 R p b 2 4 x L 2 t u a m l 6 Z W 5 q Y V 9 s d m w 0 X 2 F k Z G l 0 a W 9 u Y W x f Y 2 9 s d W 1 u c y 9 B d X R v U m V t b 3 Z l Z E N v b H V t b n M x L n t y Z W F s a X p h Y 2 l q Y S w 2 f S Z x d W 9 0 O y w m c X V v d D t T Z W N 0 a W 9 u M S 9 r b m p p e m V u a m F f b H Z s N F 9 h Z G R p d G l v b m F s X 2 N v b H V t b n M v Q X V 0 b 1 J l b W 9 2 Z W R D b 2 x 1 b W 5 z M S 5 7 a W 5 k Z W t z X z V f M i w 3 f S Z x d W 9 0 O y w m c X V v d D t T Z W N 0 a W 9 u M S 9 r b m p p e m V u a m F f b H Z s N F 9 h Z G R p d G l v b m F s X 2 N v b H V t b n M v Q X V 0 b 1 J l b W 9 2 Z W R D b 2 x 1 b W 5 z M S 5 7 a W 5 k Z W t z X z V f N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r b m p p e m V u a m F f b H Z s N F 9 h Z G R p d G l v b m F s X 2 N v b H V t b n M v Q X V 0 b 1 J l b W 9 2 Z W R D b 2 x 1 b W 5 z M S 5 7 b 3 p u Y W t h L D B 9 J n F 1 b 3 Q 7 L C Z x d W 9 0 O 1 N l Y 3 R p b 2 4 x L 2 t u a m l 6 Z W 5 q Y V 9 s d m w 0 X 2 F k Z G l 0 a W 9 u Y W x f Y 2 9 s d W 1 u c y 9 B d X R v U m V t b 3 Z l Z E N v b H V t b n M x L n t u Y X p p d i w x f S Z x d W 9 0 O y w m c X V v d D t T Z W N 0 a W 9 u M S 9 r b m p p e m V u a m F f b H Z s N F 9 h Z G R p d G l v b m F s X 2 N v b H V t b n M v Q X V 0 b 1 J l b W 9 2 Z W R D b 2 x 1 b W 5 z M S 5 7 a 2 F 0 Z W d v c m l q Y S w y f S Z x d W 9 0 O y w m c X V v d D t T Z W N 0 a W 9 u M S 9 r b m p p e m V u a m F f b H Z s N F 9 h Z G R p d G l v b m F s X 2 N v b H V t b n M v Q X V 0 b 1 J l b W 9 2 Z W R D b 2 x 1 b W 5 z M S 5 7 c m V h b G l 6 Y W N p a m F f c H J l d i w z f S Z x d W 9 0 O y w m c X V v d D t T Z W N 0 a W 9 u M S 9 r b m p p e m V u a m F f b H Z s N F 9 h Z G R p d G l v b m F s X 2 N v b H V t b n M v Q X V 0 b 1 J l b W 9 2 Z W R D b 2 x 1 b W 5 z M S 5 7 a X p 2 b 3 J u a V 9 w b G F u L D R 9 J n F 1 b 3 Q 7 L C Z x d W 9 0 O 1 N l Y 3 R p b 2 4 x L 2 t u a m l 6 Z W 5 q Y V 9 s d m w 0 X 2 F k Z G l 0 a W 9 u Y W x f Y 2 9 s d W 1 u c y 9 B d X R v U m V t b 3 Z l Z E N v b H V t b n M x L n t 0 Z W t 1 Y 2 l f c G x h b l 9 t b 2 R p Z m l l Z C w 1 f S Z x d W 9 0 O y w m c X V v d D t T Z W N 0 a W 9 u M S 9 r b m p p e m V u a m F f b H Z s N F 9 h Z G R p d G l v b m F s X 2 N v b H V t b n M v Q X V 0 b 1 J l b W 9 2 Z W R D b 2 x 1 b W 5 z M S 5 7 c m V h b G l 6 Y W N p a m E s N n 0 m c X V v d D s s J n F 1 b 3 Q 7 U 2 V j d G l v b j E v a 2 5 q a X p l b m p h X 2 x 2 b D R f Y W R k a X R p b 2 5 h b F 9 j b 2 x 1 b W 5 z L 0 F 1 d G 9 S Z W 1 v d m V k Q 2 9 s d W 1 u c z E u e 2 l u Z G V r c 1 8 1 X z I s N 3 0 m c X V v d D s s J n F 1 b 3 Q 7 U 2 V j d G l v b j E v a 2 5 q a X p l b m p h X 2 x 2 b D R f Y W R k a X R p b 2 5 h b F 9 j b 2 x 1 b W 5 z L 0 F 1 d G 9 S Z W 1 v d m V k Q 2 9 s d W 1 u c z E u e 2 l u Z G V r c 1 8 1 X z Q s O H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a X p 2 b 3 J p X 3 B v X 2 Z 1 b m t j a W p h b W F f Y W R k a X R p b 2 5 h b F 9 j b 2 x 1 b W 5 z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y N 1 Q w O T o y O T o z M C 4 w M T I w N D I y W i I g L z 4 8 R W 5 0 c n k g V H l w Z T 0 i R m l s b E N v b H V t b l R 5 c G V z I i B W Y W x 1 Z T 0 i c 0 J n W U d C a E V S R V J F Q U F B P T 0 i I C 8 + P E V u d H J 5 I F R 5 c G U 9 I k Z p b G x D b 2 x 1 b W 5 O Y W 1 l c y I g V m F s d W U 9 I n N b J n F 1 b 3 Q 7 c m F 6 a W 5 h X 3 N 0 Y W J s Y S Z x d W 9 0 O y w m c X V v d D t v e m 5 h a 2 E m c X V v d D s s J n F 1 b 3 Q 7 b m F 6 a X Y m c X V v d D s s J n F 1 b 3 Q 7 a 2 F 0 Z W d v c m l q Y S Z x d W 9 0 O y w m c X V v d D t y Z W F s a X p h Y 2 l q Y V 9 w c m V 2 J n F 1 b 3 Q 7 L C Z x d W 9 0 O 2 l 6 d m 9 y b m l f c G x h b i Z x d W 9 0 O y w m c X V v d D t 0 Z W t 1 Y 2 l f c G x h b l 9 t b 2 R p Z m l l Z C Z x d W 9 0 O y w m c X V v d D t y Z W F s a X p h Y 2 l q Y S Z x d W 9 0 O y w m c X V v d D t p b m R l a 3 N f N V 8 y J n F 1 b 3 Q 7 L C Z x d W 9 0 O 2 l u Z G V r c 1 8 1 X z Q m c X V v d D t d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Q w O T N m O T M t M G U 4 N i 0 0 Y j A 5 L W F l Z j g t M j g y N j d h Z G Z k O D I 3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X p 2 b 3 J p X 3 B v X 2 Z 1 b m t j a W p h b W F f Y W R k a X R p b 2 5 h b F 9 j b 2 x 1 b W 5 z L 0 F 1 d G 9 S Z W 1 v d m V k Q 2 9 s d W 1 u c z E u e 3 J h e m l u Y V 9 z d G F i b G E s M H 0 m c X V v d D s s J n F 1 b 3 Q 7 U 2 V j d G l v b j E v a X p 2 b 3 J p X 3 B v X 2 Z 1 b m t j a W p h b W F f Y W R k a X R p b 2 5 h b F 9 j b 2 x 1 b W 5 z L 0 F 1 d G 9 S Z W 1 v d m V k Q 2 9 s d W 1 u c z E u e 2 9 6 b m F r Y S w x f S Z x d W 9 0 O y w m c X V v d D t T Z W N 0 a W 9 u M S 9 p e n Z v c m l f c G 9 f Z n V u a 2 N p a m F t Y V 9 h Z G R p d G l v b m F s X 2 N v b H V t b n M v Q X V 0 b 1 J l b W 9 2 Z W R D b 2 x 1 b W 5 z M S 5 7 b m F 6 a X Y s M n 0 m c X V v d D s s J n F 1 b 3 Q 7 U 2 V j d G l v b j E v a X p 2 b 3 J p X 3 B v X 2 Z 1 b m t j a W p h b W F f Y W R k a X R p b 2 5 h b F 9 j b 2 x 1 b W 5 z L 0 F 1 d G 9 S Z W 1 v d m V k Q 2 9 s d W 1 u c z E u e 2 t h d G V n b 3 J p a m E s M 3 0 m c X V v d D s s J n F 1 b 3 Q 7 U 2 V j d G l v b j E v a X p 2 b 3 J p X 3 B v X 2 Z 1 b m t j a W p h b W F f Y W R k a X R p b 2 5 h b F 9 j b 2 x 1 b W 5 z L 0 F 1 d G 9 S Z W 1 v d m V k Q 2 9 s d W 1 u c z E u e 3 J l Y W x p e m F j a W p h X 3 B y Z X Y s N H 0 m c X V v d D s s J n F 1 b 3 Q 7 U 2 V j d G l v b j E v a X p 2 b 3 J p X 3 B v X 2 Z 1 b m t j a W p h b W F f Y W R k a X R p b 2 5 h b F 9 j b 2 x 1 b W 5 z L 0 F 1 d G 9 S Z W 1 v d m V k Q 2 9 s d W 1 u c z E u e 2 l 6 d m 9 y b m l f c G x h b i w 1 f S Z x d W 9 0 O y w m c X V v d D t T Z W N 0 a W 9 u M S 9 p e n Z v c m l f c G 9 f Z n V u a 2 N p a m F t Y V 9 h Z G R p d G l v b m F s X 2 N v b H V t b n M v Q X V 0 b 1 J l b W 9 2 Z W R D b 2 x 1 b W 5 z M S 5 7 d G V r d W N p X 3 B s Y W 5 f b W 9 k a W Z p Z W Q s N n 0 m c X V v d D s s J n F 1 b 3 Q 7 U 2 V j d G l v b j E v a X p 2 b 3 J p X 3 B v X 2 Z 1 b m t j a W p h b W F f Y W R k a X R p b 2 5 h b F 9 j b 2 x 1 b W 5 z L 0 F 1 d G 9 S Z W 1 v d m V k Q 2 9 s d W 1 u c z E u e 3 J l Y W x p e m F j a W p h L D d 9 J n F 1 b 3 Q 7 L C Z x d W 9 0 O 1 N l Y 3 R p b 2 4 x L 2 l 6 d m 9 y a V 9 w b 1 9 m d W 5 r Y 2 l q Y W 1 h X 2 F k Z G l 0 a W 9 u Y W x f Y 2 9 s d W 1 u c y 9 B d X R v U m V t b 3 Z l Z E N v b H V t b n M x L n t p b m R l a 3 N f N V 8 y L D h 9 J n F 1 b 3 Q 7 L C Z x d W 9 0 O 1 N l Y 3 R p b 2 4 x L 2 l 6 d m 9 y a V 9 w b 1 9 m d W 5 r Y 2 l q Y W 1 h X 2 F k Z G l 0 a W 9 u Y W x f Y 2 9 s d W 1 u c y 9 B d X R v U m V t b 3 Z l Z E N v b H V t b n M x L n t p b m R l a 3 N f N V 8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p e n Z v c m l f c G 9 f Z n V u a 2 N p a m F t Y V 9 h Z G R p d G l v b m F s X 2 N v b H V t b n M v Q X V 0 b 1 J l b W 9 2 Z W R D b 2 x 1 b W 5 z M S 5 7 c m F 6 a W 5 h X 3 N 0 Y W J s Y S w w f S Z x d W 9 0 O y w m c X V v d D t T Z W N 0 a W 9 u M S 9 p e n Z v c m l f c G 9 f Z n V u a 2 N p a m F t Y V 9 h Z G R p d G l v b m F s X 2 N v b H V t b n M v Q X V 0 b 1 J l b W 9 2 Z W R D b 2 x 1 b W 5 z M S 5 7 b 3 p u Y W t h L D F 9 J n F 1 b 3 Q 7 L C Z x d W 9 0 O 1 N l Y 3 R p b 2 4 x L 2 l 6 d m 9 y a V 9 w b 1 9 m d W 5 r Y 2 l q Y W 1 h X 2 F k Z G l 0 a W 9 u Y W x f Y 2 9 s d W 1 u c y 9 B d X R v U m V t b 3 Z l Z E N v b H V t b n M x L n t u Y X p p d i w y f S Z x d W 9 0 O y w m c X V v d D t T Z W N 0 a W 9 u M S 9 p e n Z v c m l f c G 9 f Z n V u a 2 N p a m F t Y V 9 h Z G R p d G l v b m F s X 2 N v b H V t b n M v Q X V 0 b 1 J l b W 9 2 Z W R D b 2 x 1 b W 5 z M S 5 7 a 2 F 0 Z W d v c m l q Y S w z f S Z x d W 9 0 O y w m c X V v d D t T Z W N 0 a W 9 u M S 9 p e n Z v c m l f c G 9 f Z n V u a 2 N p a m F t Y V 9 h Z G R p d G l v b m F s X 2 N v b H V t b n M v Q X V 0 b 1 J l b W 9 2 Z W R D b 2 x 1 b W 5 z M S 5 7 c m V h b G l 6 Y W N p a m F f c H J l d i w 0 f S Z x d W 9 0 O y w m c X V v d D t T Z W N 0 a W 9 u M S 9 p e n Z v c m l f c G 9 f Z n V u a 2 N p a m F t Y V 9 h Z G R p d G l v b m F s X 2 N v b H V t b n M v Q X V 0 b 1 J l b W 9 2 Z W R D b 2 x 1 b W 5 z M S 5 7 a X p 2 b 3 J u a V 9 w b G F u L D V 9 J n F 1 b 3 Q 7 L C Z x d W 9 0 O 1 N l Y 3 R p b 2 4 x L 2 l 6 d m 9 y a V 9 w b 1 9 m d W 5 r Y 2 l q Y W 1 h X 2 F k Z G l 0 a W 9 u Y W x f Y 2 9 s d W 1 u c y 9 B d X R v U m V t b 3 Z l Z E N v b H V t b n M x L n t 0 Z W t 1 Y 2 l f c G x h b l 9 t b 2 R p Z m l l Z C w 2 f S Z x d W 9 0 O y w m c X V v d D t T Z W N 0 a W 9 u M S 9 p e n Z v c m l f c G 9 f Z n V u a 2 N p a m F t Y V 9 h Z G R p d G l v b m F s X 2 N v b H V t b n M v Q X V 0 b 1 J l b W 9 2 Z W R D b 2 x 1 b W 5 z M S 5 7 c m V h b G l 6 Y W N p a m E s N 3 0 m c X V v d D s s J n F 1 b 3 Q 7 U 2 V j d G l v b j E v a X p 2 b 3 J p X 3 B v X 2 Z 1 b m t j a W p h b W F f Y W R k a X R p b 2 5 h b F 9 j b 2 x 1 b W 5 z L 0 F 1 d G 9 S Z W 1 v d m V k Q 2 9 s d W 1 u c z E u e 2 l u Z G V r c 1 8 1 X z I s O H 0 m c X V v d D s s J n F 1 b 3 Q 7 U 2 V j d G l v b j E v a X p 2 b 3 J p X 3 B v X 2 Z 1 b m t j a W p h b W F f Y W R k a X R p b 2 5 h b F 9 j b 2 x 1 b W 5 z L 0 F 1 d G 9 S Z W 1 v d m V k Q 2 9 s d W 1 u c z E u e 2 l u Z G V r c 1 8 1 X z Q s O X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Q T J f c H J p a G 9 k a V 9 y Y X N o b 2 R p X 2 l m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N v d W 5 0 I i B W Y W x 1 Z T 0 i b D M 3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3 V D A 5 O j I 5 O j M 3 L j k w N T I 1 N T N a I i A v P j x F b n R y e S B U e X B l P S J G a W x s Q 2 9 s d W 1 u V H l w Z X M i I F Z h b H V l P S J z Q m d B Q U F B Q U F B Q U E 9 I i A v P j x F b n R y e S B U e X B l P S J G a W x s Q 2 9 s d W 1 u T m F t Z X M i I F Z h b H V l P S J z W y Z x d W 9 0 O 2 9 6 b m F r Y S Z x d W 9 0 O y w m c X V v d D t u Y X p p d i Z x d W 9 0 O y w m c X V v d D t y Z W F s a X p h Y 2 l q Y V 9 w c m V 2 J n F 1 b 3 Q 7 L C Z x d W 9 0 O 2 l 6 d m 9 y b m l f c G x h b i Z x d W 9 0 O y w m c X V v d D t 0 Z W t 1 Y 2 l f c G x h b l 9 t b 2 R p Z m l l Z C Z x d W 9 0 O y w m c X V v d D t y Z W F s a X p h Y 2 l q Y S Z x d W 9 0 O y w m c X V v d D t p b m R l a 3 N f N V 8 y J n F 1 b 3 Q 7 L C Z x d W 9 0 O 2 l u Z G V r c 1 8 1 X z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M 0 Z D Q 2 N z Q t M D c x N i 0 0 Z j g 3 L W E 2 N j c t N T R h N G I 3 N D V h M T U 1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M l 9 w c m l o b 2 R p X 3 J h c 2 h v Z G l f a W Y v Q X V 0 b 1 J l b W 9 2 Z W R D b 2 x 1 b W 5 z M S 5 7 b 3 p u Y W t h L D B 9 J n F 1 b 3 Q 7 L C Z x d W 9 0 O 1 N l Y 3 R p b 2 4 x L 0 E y X 3 B y a W h v Z G l f c m F z a G 9 k a V 9 p Z i 9 B d X R v U m V t b 3 Z l Z E N v b H V t b n M x L n t u Y X p p d i w x f S Z x d W 9 0 O y w m c X V v d D t T Z W N 0 a W 9 u M S 9 B M l 9 w c m l o b 2 R p X 3 J h c 2 h v Z G l f a W Y v Q X V 0 b 1 J l b W 9 2 Z W R D b 2 x 1 b W 5 z M S 5 7 c m V h b G l 6 Y W N p a m F f c H J l d i w y f S Z x d W 9 0 O y w m c X V v d D t T Z W N 0 a W 9 u M S 9 B M l 9 w c m l o b 2 R p X 3 J h c 2 h v Z G l f a W Y v Q X V 0 b 1 J l b W 9 2 Z W R D b 2 x 1 b W 5 z M S 5 7 a X p 2 b 3 J u a V 9 w b G F u L D N 9 J n F 1 b 3 Q 7 L C Z x d W 9 0 O 1 N l Y 3 R p b 2 4 x L 0 E y X 3 B y a W h v Z G l f c m F z a G 9 k a V 9 p Z i 9 B d X R v U m V t b 3 Z l Z E N v b H V t b n M x L n t 0 Z W t 1 Y 2 l f c G x h b l 9 t b 2 R p Z m l l Z C w 0 f S Z x d W 9 0 O y w m c X V v d D t T Z W N 0 a W 9 u M S 9 B M l 9 w c m l o b 2 R p X 3 J h c 2 h v Z G l f a W Y v Q X V 0 b 1 J l b W 9 2 Z W R D b 2 x 1 b W 5 z M S 5 7 c m V h b G l 6 Y W N p a m E s N X 0 m c X V v d D s s J n F 1 b 3 Q 7 U 2 V j d G l v b j E v Q T J f c H J p a G 9 k a V 9 y Y X N o b 2 R p X 2 l m L 0 F 1 d G 9 S Z W 1 v d m V k Q 2 9 s d W 1 u c z E u e 2 l u Z G V r c 1 8 1 X z I s N n 0 m c X V v d D s s J n F 1 b 3 Q 7 U 2 V j d G l v b j E v Q T J f c H J p a G 9 k a V 9 y Y X N o b 2 R p X 2 l m L 0 F 1 d G 9 S Z W 1 v d m V k Q 2 9 s d W 1 u c z E u e 2 l u Z G V r c 1 8 1 X z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T J f c H J p a G 9 k a V 9 y Y X N o b 2 R p X 2 l m L 0 F 1 d G 9 S Z W 1 v d m V k Q 2 9 s d W 1 u c z E u e 2 9 6 b m F r Y S w w f S Z x d W 9 0 O y w m c X V v d D t T Z W N 0 a W 9 u M S 9 B M l 9 w c m l o b 2 R p X 3 J h c 2 h v Z G l f a W Y v Q X V 0 b 1 J l b W 9 2 Z W R D b 2 x 1 b W 5 z M S 5 7 b m F 6 a X Y s M X 0 m c X V v d D s s J n F 1 b 3 Q 7 U 2 V j d G l v b j E v Q T J f c H J p a G 9 k a V 9 y Y X N o b 2 R p X 2 l m L 0 F 1 d G 9 S Z W 1 v d m V k Q 2 9 s d W 1 u c z E u e 3 J l Y W x p e m F j a W p h X 3 B y Z X Y s M n 0 m c X V v d D s s J n F 1 b 3 Q 7 U 2 V j d G l v b j E v Q T J f c H J p a G 9 k a V 9 y Y X N o b 2 R p X 2 l m L 0 F 1 d G 9 S Z W 1 v d m V k Q 2 9 s d W 1 u c z E u e 2 l 6 d m 9 y b m l f c G x h b i w z f S Z x d W 9 0 O y w m c X V v d D t T Z W N 0 a W 9 u M S 9 B M l 9 w c m l o b 2 R p X 3 J h c 2 h v Z G l f a W Y v Q X V 0 b 1 J l b W 9 2 Z W R D b 2 x 1 b W 5 z M S 5 7 d G V r d W N p X 3 B s Y W 5 f b W 9 k a W Z p Z W Q s N H 0 m c X V v d D s s J n F 1 b 3 Q 7 U 2 V j d G l v b j E v Q T J f c H J p a G 9 k a V 9 y Y X N o b 2 R p X 2 l m L 0 F 1 d G 9 S Z W 1 v d m V k Q 2 9 s d W 1 u c z E u e 3 J l Y W x p e m F j a W p h L D V 9 J n F 1 b 3 Q 7 L C Z x d W 9 0 O 1 N l Y 3 R p b 2 4 x L 0 E y X 3 B y a W h v Z G l f c m F z a G 9 k a V 9 p Z i 9 B d X R v U m V t b 3 Z l Z E N v b H V t b n M x L n t p b m R l a 3 N f N V 8 y L D Z 9 J n F 1 b 3 Q 7 L C Z x d W 9 0 O 1 N l Y 3 R p b 2 4 x L 0 E y X 3 B y a W h v Z G l f c m F z a G 9 k a V 9 p Z i 9 B d X R v U m V t b 3 Z l Z E N v b H V t b n M x L n t p b m R l a 3 N f N V 8 0 L D d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R X h j Z X B 0 a W 9 u I i A v P j x F b n R y e S B U e X B l P S J G a W x s V G F y Z 2 V 0 I i B W Y W x 1 Z T 0 i c 0 E y X 3 B y a W h v Z G l f c m F z a G 9 k a V 9 p Z i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9 z Z W J u a V 9 k a W 9 f M D g w M D h f b W F z d G V y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y N 1 Q w O T o y O T o z M C 4 w N z E x M j Q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A y O G E y Z W E w L T U w N j Y t N D Q 3 Z i 0 5 Y z c z L T Z i M W Y 2 M 2 R l Y j F j N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5 q a X p l b m p h X 2 x 2 b D R f b W F z d G V y L 0 F 1 d G 9 S Z W 1 v d m V k Q 2 9 s d W 1 u c z E u e 2 9 6 b m F r Y S w w f S Z x d W 9 0 O y w m c X V v d D t T Z W N 0 a W 9 u M S 9 r b m p p e m V u a m F f b H Z s N F 9 t Y X N 0 Z X I v Q X V 0 b 1 J l b W 9 2 Z W R D b 2 x 1 b W 5 z M S 5 7 b m F 6 a X Y s M X 0 m c X V v d D s s J n F 1 b 3 Q 7 U 2 V j d G l v b j E v a 2 5 q a X p l b m p h X 2 x 2 b D R f b W F z d G V y L 0 F 1 d G 9 S Z W 1 v d m V k Q 2 9 s d W 1 u c z E u e 2 t h d G V n b 3 J p a m E s M n 0 m c X V v d D s s J n F 1 b 3 Q 7 U 2 V j d G l v b j E v a 2 5 q a X p l b m p h X 2 x 2 b D R f b W F z d G V y L 0 F 1 d G 9 S Z W 1 v d m V k Q 2 9 s d W 1 u c z E u e 2 l 6 d m 9 y b m l f c G x h b i w z f S Z x d W 9 0 O y w m c X V v d D t T Z W N 0 a W 9 u M S 9 r b m p p e m V u a m F f b H Z s N F 9 t Y X N 0 Z X I v Q X V 0 b 1 J l b W 9 2 Z W R D b 2 x 1 b W 5 z M S 5 7 d G V r d W N p X 3 B s Y W 4 s N H 0 m c X V v d D s s J n F 1 b 3 Q 7 U 2 V j d G l v b j E v a 2 5 q a X p l b m p h X 2 x 2 b D R f b W F z d G V y L 0 F 1 d G 9 S Z W 1 v d m V k Q 2 9 s d W 1 u c z E u e 3 J l Y W x p e m F j a W p h L D V 9 J n F 1 b 3 Q 7 L C Z x d W 9 0 O 1 N l Y 3 R p b 2 4 x L 2 t u a m l 6 Z W 5 q Y V 9 s d m w 0 X 2 1 h c 3 R l c i 9 B d X R v U m V t b 3 Z l Z E N v b H V t b n M x L n t y Z W F s a X p h Y 2 l q Y V 9 w c m V 2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t u a m l 6 Z W 5 q Y V 9 s d m w 0 X 2 1 h c 3 R l c i 9 B d X R v U m V t b 3 Z l Z E N v b H V t b n M x L n t v e m 5 h a 2 E s M H 0 m c X V v d D s s J n F 1 b 3 Q 7 U 2 V j d G l v b j E v a 2 5 q a X p l b m p h X 2 x 2 b D R f b W F z d G V y L 0 F 1 d G 9 S Z W 1 v d m V k Q 2 9 s d W 1 u c z E u e 2 5 h e m l 2 L D F 9 J n F 1 b 3 Q 7 L C Z x d W 9 0 O 1 N l Y 3 R p b 2 4 x L 2 t u a m l 6 Z W 5 q Y V 9 s d m w 0 X 2 1 h c 3 R l c i 9 B d X R v U m V t b 3 Z l Z E N v b H V t b n M x L n t r Y X R l Z 2 9 y a W p h L D J 9 J n F 1 b 3 Q 7 L C Z x d W 9 0 O 1 N l Y 3 R p b 2 4 x L 2 t u a m l 6 Z W 5 q Y V 9 s d m w 0 X 2 1 h c 3 R l c i 9 B d X R v U m V t b 3 Z l Z E N v b H V t b n M x L n t p e n Z v c m 5 p X 3 B s Y W 4 s M 3 0 m c X V v d D s s J n F 1 b 3 Q 7 U 2 V j d G l v b j E v a 2 5 q a X p l b m p h X 2 x 2 b D R f b W F z d G V y L 0 F 1 d G 9 S Z W 1 v d m V k Q 2 9 s d W 1 u c z E u e 3 R l a 3 V j a V 9 w b G F u L D R 9 J n F 1 b 3 Q 7 L C Z x d W 9 0 O 1 N l Y 3 R p b 2 4 x L 2 t u a m l 6 Z W 5 q Y V 9 s d m w 0 X 2 1 h c 3 R l c i 9 B d X R v U m V t b 3 Z l Z E N v b H V t b n M x L n t y Z W F s a X p h Y 2 l q Y S w 1 f S Z x d W 9 0 O y w m c X V v d D t T Z W N 0 a W 9 u M S 9 r b m p p e m V u a m F f b H Z s N F 9 t Y X N 0 Z X I v Q X V 0 b 1 J l b W 9 2 Z W R D b 2 x 1 b W 5 z M S 5 7 c m V h b G l 6 Y W N p a m F f c H J l d i w 2 f S Z x d W 9 0 O 1 0 s J n F 1 b 3 Q 7 U m V s Y X R p b 2 5 z a G l w S W 5 m b y Z x d W 9 0 O z p b X X 0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G 9 z Z W J u a V 9 k a W 9 f M D g w M D h f b W F z d G V y X 2 F k Z G l 0 a W 9 u Y W x f Y 2 9 s d W 1 u c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j d U M D k 6 M j k 6 M z A u M D c 5 M T E 5 M V o i I C 8 + P E V u d H J 5 I F R 5 c G U 9 I k Z p b G x D b 2 x 1 b W 5 U e X B l c y I g V m F s d W U 9 I n N C Z 1 l H R V J F U k F B P T 0 i I C 8 + P E V u d H J 5 I F R 5 c G U 9 I k Z p b G x D b 2 x 1 b W 5 O Y W 1 l c y I g V m F s d W U 9 I n N b J n F 1 b 3 Q 7 c m F 6 a W 5 h X 3 N 0 Y W J s Y S Z x d W 9 0 O y w m c X V v d D t v e m 5 h a 2 E m c X V v d D s s J n F 1 b 3 Q 7 b m F 6 a X Y m c X V v d D s s J n F 1 b 3 Q 7 a X p 2 b 3 J u a V 9 w b G F u J n F 1 b 3 Q 7 L C Z x d W 9 0 O 3 R l a 3 V j a V 9 w b G F u X 2 1 v Z G l m a W V k J n F 1 b 3 Q 7 L C Z x d W 9 0 O 3 J l Y W x p e m F j a W p h J n F 1 b 3 Q 7 L C Z x d W 9 0 O 2 l u Z G V r c 1 8 0 X z M m c X V v d D t d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W U 4 Z G J h Z T Q t N D J h O C 0 0 Y T E 5 L W I 2 N T A t Z T M 2 Y m I x N m U 2 M D N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b 3 N l Y m 5 p X 2 R p b 1 8 w O D A w O F 9 t Y X N 0 Z X J f Y W R k a X R p b 2 5 h b F 9 j b 2 x 1 b W 5 z L 0 F 1 d G 9 S Z W 1 v d m V k Q 2 9 s d W 1 u c z E u e 3 J h e m l u Y V 9 z d G F i b G E s M H 0 m c X V v d D s s J n F 1 b 3 Q 7 U 2 V j d G l v b j E v c G 9 z Z W J u a V 9 k a W 9 f M D g w M D h f b W F z d G V y X 2 F k Z G l 0 a W 9 u Y W x f Y 2 9 s d W 1 u c y 9 B d X R v U m V t b 3 Z l Z E N v b H V t b n M x L n t v e m 5 h a 2 E s M X 0 m c X V v d D s s J n F 1 b 3 Q 7 U 2 V j d G l v b j E v c G 9 z Z W J u a V 9 k a W 9 f M D g w M D h f b W F z d G V y X 2 F k Z G l 0 a W 9 u Y W x f Y 2 9 s d W 1 u c y 9 B d X R v U m V t b 3 Z l Z E N v b H V t b n M x L n t u Y X p p d i w y f S Z x d W 9 0 O y w m c X V v d D t T Z W N 0 a W 9 u M S 9 w b 3 N l Y m 5 p X 2 R p b 1 8 w O D A w O F 9 t Y X N 0 Z X J f Y W R k a X R p b 2 5 h b F 9 j b 2 x 1 b W 5 z L 0 F 1 d G 9 S Z W 1 v d m V k Q 2 9 s d W 1 u c z E u e 2 l 6 d m 9 y b m l f c G x h b i w z f S Z x d W 9 0 O y w m c X V v d D t T Z W N 0 a W 9 u M S 9 w b 3 N l Y m 5 p X 2 R p b 1 8 w O D A w O F 9 t Y X N 0 Z X J f Y W R k a X R p b 2 5 h b F 9 j b 2 x 1 b W 5 z L 0 F 1 d G 9 S Z W 1 v d m V k Q 2 9 s d W 1 u c z E u e 3 R l a 3 V j a V 9 w b G F u X 2 1 v Z G l m a W V k L D R 9 J n F 1 b 3 Q 7 L C Z x d W 9 0 O 1 N l Y 3 R p b 2 4 x L 3 B v c 2 V i b m l f Z G l v X z A 4 M D A 4 X 2 1 h c 3 R l c l 9 h Z G R p d G l v b m F s X 2 N v b H V t b n M v Q X V 0 b 1 J l b W 9 2 Z W R D b 2 x 1 b W 5 z M S 5 7 c m V h b G l 6 Y W N p a m E s N X 0 m c X V v d D s s J n F 1 b 3 Q 7 U 2 V j d G l v b j E v c G 9 z Z W J u a V 9 k a W 9 f M D g w M D h f b W F z d G V y X 2 F k Z G l 0 a W 9 u Y W x f Y 2 9 s d W 1 u c y 9 B d X R v U m V t b 3 Z l Z E N v b H V t b n M x L n t p b m R l a 3 N f N F 8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B v c 2 V i b m l f Z G l v X z A 4 M D A 4 X 2 1 h c 3 R l c l 9 h Z G R p d G l v b m F s X 2 N v b H V t b n M v Q X V 0 b 1 J l b W 9 2 Z W R D b 2 x 1 b W 5 z M S 5 7 c m F 6 a W 5 h X 3 N 0 Y W J s Y S w w f S Z x d W 9 0 O y w m c X V v d D t T Z W N 0 a W 9 u M S 9 w b 3 N l Y m 5 p X 2 R p b 1 8 w O D A w O F 9 t Y X N 0 Z X J f Y W R k a X R p b 2 5 h b F 9 j b 2 x 1 b W 5 z L 0 F 1 d G 9 S Z W 1 v d m V k Q 2 9 s d W 1 u c z E u e 2 9 6 b m F r Y S w x f S Z x d W 9 0 O y w m c X V v d D t T Z W N 0 a W 9 u M S 9 w b 3 N l Y m 5 p X 2 R p b 1 8 w O D A w O F 9 t Y X N 0 Z X J f Y W R k a X R p b 2 5 h b F 9 j b 2 x 1 b W 5 z L 0 F 1 d G 9 S Z W 1 v d m V k Q 2 9 s d W 1 u c z E u e 2 5 h e m l 2 L D J 9 J n F 1 b 3 Q 7 L C Z x d W 9 0 O 1 N l Y 3 R p b 2 4 x L 3 B v c 2 V i b m l f Z G l v X z A 4 M D A 4 X 2 1 h c 3 R l c l 9 h Z G R p d G l v b m F s X 2 N v b H V t b n M v Q X V 0 b 1 J l b W 9 2 Z W R D b 2 x 1 b W 5 z M S 5 7 a X p 2 b 3 J u a V 9 w b G F u L D N 9 J n F 1 b 3 Q 7 L C Z x d W 9 0 O 1 N l Y 3 R p b 2 4 x L 3 B v c 2 V i b m l f Z G l v X z A 4 M D A 4 X 2 1 h c 3 R l c l 9 h Z G R p d G l v b m F s X 2 N v b H V t b n M v Q X V 0 b 1 J l b W 9 2 Z W R D b 2 x 1 b W 5 z M S 5 7 d G V r d W N p X 3 B s Y W 5 f b W 9 k a W Z p Z W Q s N H 0 m c X V v d D s s J n F 1 b 3 Q 7 U 2 V j d G l v b j E v c G 9 z Z W J u a V 9 k a W 9 f M D g w M D h f b W F z d G V y X 2 F k Z G l 0 a W 9 u Y W x f Y 2 9 s d W 1 u c y 9 B d X R v U m V t b 3 Z l Z E N v b H V t b n M x L n t y Z W F s a X p h Y 2 l q Y S w 1 f S Z x d W 9 0 O y w m c X V v d D t T Z W N 0 a W 9 u M S 9 w b 3 N l Y m 5 p X 2 R p b 1 8 w O D A w O F 9 t Y X N 0 Z X J f Y W R k a X R p b 2 5 h b F 9 j b 2 x 1 b W 5 z L 0 F 1 d G 9 S Z W 1 v d m V k Q 2 9 s d W 1 u c z E u e 2 l u Z G V r c 1 8 0 X z M s N n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S U l f c G 9 z Z W J u a V 9 k a W 9 f M D g w M D g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Q 2 9 1 b n Q i I F Z h b H V l P S J s N D U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3 V D A 5 O j I 5 O j M 4 L j A y N z c y M j Z a I i A v P j x F b n R y e S B U e X B l P S J G a W x s Q 2 9 s d W 1 u V H l w Z X M i I F Z h b H V l P S J z Q m d Z U k V S R U F C Z z 0 9 I i A v P j x F b n R y e S B U e X B l P S J G a W x s Q 2 9 s d W 1 u T m F t Z X M i I F Z h b H V l P S J z W y Z x d W 9 0 O 2 9 6 b m F r Y S Z x d W 9 0 O y w m c X V v d D t u Y X p p d i Z x d W 9 0 O y w m c X V v d D t p e n Z v c m 5 p X 3 B s Y W 4 m c X V v d D s s J n F 1 b 3 Q 7 d G V r d W N p X 3 B s Y W 5 f b W 9 k a W Z p Z W Q m c X V v d D s s J n F 1 b 3 Q 7 c m V h b G l 6 Y W N p a m E m c X V v d D s s J n F 1 b 3 Q 7 a W 5 k Z W t z X z R f M y Z x d W 9 0 O y w m c X V v d D t y Y X p p b m F f c 3 R h Y m x h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A y O T A 4 O T A 0 L T R j M m M t N D A z N S 0 5 M W Q 1 L W I x M j Y x M 2 I y N z R l N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l f c G 9 z Z W J u a V 9 k a W 9 f M D g w M D g v Q X V 0 b 1 J l b W 9 2 Z W R D b 2 x 1 b W 5 z M S 5 7 b 3 p u Y W t h L D B 9 J n F 1 b 3 Q 7 L C Z x d W 9 0 O 1 N l Y 3 R p b 2 4 x L 0 l J X 3 B v c 2 V i b m l f Z G l v X z A 4 M D A 4 L 0 F 1 d G 9 S Z W 1 v d m V k Q 2 9 s d W 1 u c z E u e 2 5 h e m l 2 L D F 9 J n F 1 b 3 Q 7 L C Z x d W 9 0 O 1 N l Y 3 R p b 2 4 x L 0 l J X 3 B v c 2 V i b m l f Z G l v X z A 4 M D A 4 L 0 F 1 d G 9 S Z W 1 v d m V k Q 2 9 s d W 1 u c z E u e 2 l 6 d m 9 y b m l f c G x h b i w y f S Z x d W 9 0 O y w m c X V v d D t T Z W N 0 a W 9 u M S 9 J S V 9 w b 3 N l Y m 5 p X 2 R p b 1 8 w O D A w O C 9 B d X R v U m V t b 3 Z l Z E N v b H V t b n M x L n t 0 Z W t 1 Y 2 l f c G x h b l 9 t b 2 R p Z m l l Z C w z f S Z x d W 9 0 O y w m c X V v d D t T Z W N 0 a W 9 u M S 9 J S V 9 w b 3 N l Y m 5 p X 2 R p b 1 8 w O D A w O C 9 B d X R v U m V t b 3 Z l Z E N v b H V t b n M x L n t y Z W F s a X p h Y 2 l q Y S w 0 f S Z x d W 9 0 O y w m c X V v d D t T Z W N 0 a W 9 u M S 9 J S V 9 w b 3 N l Y m 5 p X 2 R p b 1 8 w O D A w O C 9 B d X R v U m V t b 3 Z l Z E N v b H V t b n M x L n t p b m R l a 3 N f N F 8 z L D V 9 J n F 1 b 3 Q 7 L C Z x d W 9 0 O 1 N l Y 3 R p b 2 4 x L 0 l J X 3 B v c 2 V i b m l f Z G l v X z A 4 M D A 4 L 0 F 1 d G 9 S Z W 1 v d m V k Q 2 9 s d W 1 u c z E u e 3 J h e m l u Y V 9 z d G F i b G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S U l f c G 9 z Z W J u a V 9 k a W 9 f M D g w M D g v Q X V 0 b 1 J l b W 9 2 Z W R D b 2 x 1 b W 5 z M S 5 7 b 3 p u Y W t h L D B 9 J n F 1 b 3 Q 7 L C Z x d W 9 0 O 1 N l Y 3 R p b 2 4 x L 0 l J X 3 B v c 2 V i b m l f Z G l v X z A 4 M D A 4 L 0 F 1 d G 9 S Z W 1 v d m V k Q 2 9 s d W 1 u c z E u e 2 5 h e m l 2 L D F 9 J n F 1 b 3 Q 7 L C Z x d W 9 0 O 1 N l Y 3 R p b 2 4 x L 0 l J X 3 B v c 2 V i b m l f Z G l v X z A 4 M D A 4 L 0 F 1 d G 9 S Z W 1 v d m V k Q 2 9 s d W 1 u c z E u e 2 l 6 d m 9 y b m l f c G x h b i w y f S Z x d W 9 0 O y w m c X V v d D t T Z W N 0 a W 9 u M S 9 J S V 9 w b 3 N l Y m 5 p X 2 R p b 1 8 w O D A w O C 9 B d X R v U m V t b 3 Z l Z E N v b H V t b n M x L n t 0 Z W t 1 Y 2 l f c G x h b l 9 t b 2 R p Z m l l Z C w z f S Z x d W 9 0 O y w m c X V v d D t T Z W N 0 a W 9 u M S 9 J S V 9 w b 3 N l Y m 5 p X 2 R p b 1 8 w O D A w O C 9 B d X R v U m V t b 3 Z l Z E N v b H V t b n M x L n t y Z W F s a X p h Y 2 l q Y S w 0 f S Z x d W 9 0 O y w m c X V v d D t T Z W N 0 a W 9 u M S 9 J S V 9 w b 3 N l Y m 5 p X 2 R p b 1 8 w O D A w O C 9 B d X R v U m V t b 3 Z l Z E N v b H V t b n M x L n t p b m R l a 3 N f N F 8 z L D V 9 J n F 1 b 3 Q 7 L C Z x d W 9 0 O 1 N l Y 3 R p b 2 4 x L 0 l J X 3 B v c 2 V i b m l f Z G l v X z A 4 M D A 4 L 0 F 1 d G 9 S Z W 1 v d m V k Q 2 9 s d W 1 u c z E u e 3 J h e m l u Y V 9 z d G F i b G E s N n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I y X 3 J h Y 3 V u X 2 Z p b m F u Y 1 9 p Z l 9 v b G Q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1 Q w O T o y O T o z M C 4 w N j U w M D g x W i I g L z 4 8 R W 5 0 c n k g V H l w Z T 0 i R m l s b E N v b H V t b l R 5 c G V z I i B W Y W x 1 Z T 0 i c 0 J n Q U F B Q U F B Q U F B P S I g L z 4 8 R W 5 0 c n k g V H l w Z T 0 i R m l s b E N v b H V t b k 5 h b W V z I i B W Y W x 1 Z T 0 i c 1 s m c X V v d D t v e m 5 h a 2 E m c X V v d D s s J n F 1 b 3 Q 7 b m F 6 a X Y m c X V v d D s s J n F 1 b 3 Q 7 c m V h b G l 6 Y W N p a m F f c H J l d i Z x d W 9 0 O y w m c X V v d D t p e n Z v c m 5 p X 3 B s Y W 4 m c X V v d D s s J n F 1 b 3 Q 7 d G V r d W N p X 3 B s Y W 5 f b W 9 k a W Z p Z W Q m c X V v d D s s J n F 1 b 3 Q 7 c m V h b G l 6 Y W N p a m E m c X V v d D s s J n F 1 b 3 Q 7 a W 5 k Z W t z X z V f M i Z x d W 9 0 O y w m c X V v d D t p b m R l a 3 N f N V 8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F h Z T Y 2 O T I w L W I 4 Z j k t N G U 4 Z S 0 5 Z D l k L T d l O W Q w N D l i N j F m Y i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J f c m F j d W 5 f Z m l u Y W 5 j X 2 l m L 0 F 1 d G 9 S Z W 1 v d m V k Q 2 9 s d W 1 u c z E u e 2 9 6 b m F r Y S w w f S Z x d W 9 0 O y w m c X V v d D t T Z W N 0 a W 9 u M S 9 C M l 9 y Y W N 1 b l 9 m a W 5 h b m N f a W Y v Q X V 0 b 1 J l b W 9 2 Z W R D b 2 x 1 b W 5 z M S 5 7 b m F 6 a X Y s M X 0 m c X V v d D s s J n F 1 b 3 Q 7 U 2 V j d G l v b j E v Q j J f c m F j d W 5 f Z m l u Y W 5 j X 2 l m L 0 F 1 d G 9 S Z W 1 v d m V k Q 2 9 s d W 1 u c z E u e 3 J l Y W x p e m F j a W p h X 3 B y Z X Y s M n 0 m c X V v d D s s J n F 1 b 3 Q 7 U 2 V j d G l v b j E v Q j J f c m F j d W 5 f Z m l u Y W 5 j X 2 l m L 0 F 1 d G 9 S Z W 1 v d m V k Q 2 9 s d W 1 u c z E u e 2 l 6 d m 9 y b m l f c G x h b i w z f S Z x d W 9 0 O y w m c X V v d D t T Z W N 0 a W 9 u M S 9 C M l 9 y Y W N 1 b l 9 m a W 5 h b m N f a W Y v Q X V 0 b 1 J l b W 9 2 Z W R D b 2 x 1 b W 5 z M S 5 7 d G V r d W N p X 3 B s Y W 5 f b W 9 k a W Z p Z W Q s N H 0 m c X V v d D s s J n F 1 b 3 Q 7 U 2 V j d G l v b j E v Q j J f c m F j d W 5 f Z m l u Y W 5 j X 2 l m L 0 F 1 d G 9 S Z W 1 v d m V k Q 2 9 s d W 1 u c z E u e 3 J l Y W x p e m F j a W p h L D V 9 J n F 1 b 3 Q 7 L C Z x d W 9 0 O 1 N l Y 3 R p b 2 4 x L 0 I y X 3 J h Y 3 V u X 2 Z p b m F u Y 1 9 p Z i 9 B d X R v U m V t b 3 Z l Z E N v b H V t b n M x L n t p b m R l a 3 N f N V 8 y L D Z 9 J n F 1 b 3 Q 7 L C Z x d W 9 0 O 1 N l Y 3 R p b 2 4 x L 0 I y X 3 J h Y 3 V u X 2 Z p b m F u Y 1 9 p Z i 9 B d X R v U m V t b 3 Z l Z E N v b H V t b n M x L n t p b m R l a 3 N f N V 8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y X 3 J h Y 3 V u X 2 Z p b m F u Y 1 9 p Z i 9 B d X R v U m V t b 3 Z l Z E N v b H V t b n M x L n t v e m 5 h a 2 E s M H 0 m c X V v d D s s J n F 1 b 3 Q 7 U 2 V j d G l v b j E v Q j J f c m F j d W 5 f Z m l u Y W 5 j X 2 l m L 0 F 1 d G 9 S Z W 1 v d m V k Q 2 9 s d W 1 u c z E u e 2 5 h e m l 2 L D F 9 J n F 1 b 3 Q 7 L C Z x d W 9 0 O 1 N l Y 3 R p b 2 4 x L 0 I y X 3 J h Y 3 V u X 2 Z p b m F u Y 1 9 p Z i 9 B d X R v U m V t b 3 Z l Z E N v b H V t b n M x L n t y Z W F s a X p h Y 2 l q Y V 9 w c m V 2 L D J 9 J n F 1 b 3 Q 7 L C Z x d W 9 0 O 1 N l Y 3 R p b 2 4 x L 0 I y X 3 J h Y 3 V u X 2 Z p b m F u Y 1 9 p Z i 9 B d X R v U m V t b 3 Z l Z E N v b H V t b n M x L n t p e n Z v c m 5 p X 3 B s Y W 4 s M 3 0 m c X V v d D s s J n F 1 b 3 Q 7 U 2 V j d G l v b j E v Q j J f c m F j d W 5 f Z m l u Y W 5 j X 2 l m L 0 F 1 d G 9 S Z W 1 v d m V k Q 2 9 s d W 1 u c z E u e 3 R l a 3 V j a V 9 w b G F u X 2 1 v Z G l m a W V k L D R 9 J n F 1 b 3 Q 7 L C Z x d W 9 0 O 1 N l Y 3 R p b 2 4 x L 0 I y X 3 J h Y 3 V u X 2 Z p b m F u Y 1 9 p Z i 9 B d X R v U m V t b 3 Z l Z E N v b H V t b n M x L n t y Z W F s a X p h Y 2 l q Y S w 1 f S Z x d W 9 0 O y w m c X V v d D t T Z W N 0 a W 9 u M S 9 C M l 9 y Y W N 1 b l 9 m a W 5 h b m N f a W Y v Q X V 0 b 1 J l b W 9 2 Z W R D b 2 x 1 b W 5 z M S 5 7 a W 5 k Z W t z X z V f M i w 2 f S Z x d W 9 0 O y w m c X V v d D t T Z W N 0 a W 9 u M S 9 C M l 9 y Y W N 1 b l 9 m a W 5 h b m N f a W Y v Q X V 0 b 1 J l b W 9 2 Z W R D b 2 x 1 b W 5 z M S 5 7 a W 5 k Z W t z X z V f N C w 3 f S Z x d W 9 0 O 1 0 s J n F 1 b 3 Q 7 U m V s Y X R p b 2 5 z a G l w S W 5 m b y Z x d W 9 0 O z p b X X 0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j J f c m F j d W 5 f Z m l u Y W 5 j X 2 l m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j d U M D k 6 M j k 6 M z k u M T A 1 M j Y 5 M 1 o i I C 8 + P E V u d H J 5 I F R 5 c G U 9 I k Z p b G x D b 2 x 1 b W 5 U e X B l c y I g V m F s d W U 9 I n N C Z 0 F B Q U F B Q U F B Q T 0 i I C 8 + P E V u d H J 5 I F R 5 c G U 9 I k Z p b G x D b 2 x 1 b W 5 O Y W 1 l c y I g V m F s d W U 9 I n N b J n F 1 b 3 Q 7 b 3 p u Y W t h J n F 1 b 3 Q 7 L C Z x d W 9 0 O 2 5 h e m l 2 J n F 1 b 3 Q 7 L C Z x d W 9 0 O 3 J l Y W x p e m F j a W p h X 3 B y Z X Y m c X V v d D s s J n F 1 b 3 Q 7 a X p 2 b 3 J u a V 9 w b G F u J n F 1 b 3 Q 7 L C Z x d W 9 0 O 3 R l a 3 V j a V 9 w b G F u X 2 1 v Z G l m a W V k J n F 1 b 3 Q 7 L C Z x d W 9 0 O 3 J l Y W x p e m F j a W p h J n F 1 b 3 Q 7 L C Z x d W 9 0 O 2 l u Z G V r c 1 8 1 X z I m c X V v d D s s J n F 1 b 3 Q 7 a W 5 k Z W t z X z V f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Y z J h M m R h N C 0 4 Z m E 5 L T R h N j A t O T g 0 M y 0 z Y m J k Y W I 1 O D d i Y j c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y X 3 J h Y 3 V u X 2 Z p b m F u Y 1 9 p Z i 9 B d X R v U m V t b 3 Z l Z E N v b H V t b n M x L n t v e m 5 h a 2 E s M H 0 m c X V v d D s s J n F 1 b 3 Q 7 U 2 V j d G l v b j E v Q j J f c m F j d W 5 f Z m l u Y W 5 j X 2 l m L 0 F 1 d G 9 S Z W 1 v d m V k Q 2 9 s d W 1 u c z E u e 2 5 h e m l 2 L D F 9 J n F 1 b 3 Q 7 L C Z x d W 9 0 O 1 N l Y 3 R p b 2 4 x L 0 I y X 3 J h Y 3 V u X 2 Z p b m F u Y 1 9 p Z i 9 B d X R v U m V t b 3 Z l Z E N v b H V t b n M x L n t y Z W F s a X p h Y 2 l q Y V 9 w c m V 2 L D J 9 J n F 1 b 3 Q 7 L C Z x d W 9 0 O 1 N l Y 3 R p b 2 4 x L 0 I y X 3 J h Y 3 V u X 2 Z p b m F u Y 1 9 p Z i 9 B d X R v U m V t b 3 Z l Z E N v b H V t b n M x L n t p e n Z v c m 5 p X 3 B s Y W 4 s M 3 0 m c X V v d D s s J n F 1 b 3 Q 7 U 2 V j d G l v b j E v Q j J f c m F j d W 5 f Z m l u Y W 5 j X 2 l m L 0 F 1 d G 9 S Z W 1 v d m V k Q 2 9 s d W 1 u c z E u e 3 R l a 3 V j a V 9 w b G F u X 2 1 v Z G l m a W V k L D R 9 J n F 1 b 3 Q 7 L C Z x d W 9 0 O 1 N l Y 3 R p b 2 4 x L 0 I y X 3 J h Y 3 V u X 2 Z p b m F u Y 1 9 p Z i 9 B d X R v U m V t b 3 Z l Z E N v b H V t b n M x L n t y Z W F s a X p h Y 2 l q Y S w 1 f S Z x d W 9 0 O y w m c X V v d D t T Z W N 0 a W 9 u M S 9 C M l 9 y Y W N 1 b l 9 m a W 5 h b m N f a W Y v Q X V 0 b 1 J l b W 9 2 Z W R D b 2 x 1 b W 5 z M S 5 7 a W 5 k Z W t z X z V f M i w 2 f S Z x d W 9 0 O y w m c X V v d D t T Z W N 0 a W 9 u M S 9 C M l 9 y Y W N 1 b l 9 m a W 5 h b m N f a W Y v Q X V 0 b 1 J l b W 9 2 Z W R D b 2 x 1 b W 5 z M S 5 7 a W 5 k Z W t z X z V f N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C M l 9 y Y W N 1 b l 9 m a W 5 h b m N f a W Y v Q X V 0 b 1 J l b W 9 2 Z W R D b 2 x 1 b W 5 z M S 5 7 b 3 p u Y W t h L D B 9 J n F 1 b 3 Q 7 L C Z x d W 9 0 O 1 N l Y 3 R p b 2 4 x L 0 I y X 3 J h Y 3 V u X 2 Z p b m F u Y 1 9 p Z i 9 B d X R v U m V t b 3 Z l Z E N v b H V t b n M x L n t u Y X p p d i w x f S Z x d W 9 0 O y w m c X V v d D t T Z W N 0 a W 9 u M S 9 C M l 9 y Y W N 1 b l 9 m a W 5 h b m N f a W Y v Q X V 0 b 1 J l b W 9 2 Z W R D b 2 x 1 b W 5 z M S 5 7 c m V h b G l 6 Y W N p a m F f c H J l d i w y f S Z x d W 9 0 O y w m c X V v d D t T Z W N 0 a W 9 u M S 9 C M l 9 y Y W N 1 b l 9 m a W 5 h b m N f a W Y v Q X V 0 b 1 J l b W 9 2 Z W R D b 2 x 1 b W 5 z M S 5 7 a X p 2 b 3 J u a V 9 w b G F u L D N 9 J n F 1 b 3 Q 7 L C Z x d W 9 0 O 1 N l Y 3 R p b 2 4 x L 0 I y X 3 J h Y 3 V u X 2 Z p b m F u Y 1 9 p Z i 9 B d X R v U m V t b 3 Z l Z E N v b H V t b n M x L n t 0 Z W t 1 Y 2 l f c G x h b l 9 t b 2 R p Z m l l Z C w 0 f S Z x d W 9 0 O y w m c X V v d D t T Z W N 0 a W 9 u M S 9 C M l 9 y Y W N 1 b l 9 m a W 5 h b m N f a W Y v Q X V 0 b 1 J l b W 9 2 Z W R D b 2 x 1 b W 5 z M S 5 7 c m V h b G l 6 Y W N p a m E s N X 0 m c X V v d D s s J n F 1 b 3 Q 7 U 2 V j d G l v b j E v Q j J f c m F j d W 5 f Z m l u Y W 5 j X 2 l m L 0 F 1 d G 9 S Z W 1 v d m V k Q 2 9 s d W 1 u c z E u e 2 l u Z G V r c 1 8 1 X z I s N n 0 m c X V v d D s s J n F 1 b 3 Q 7 U 2 V j d G l v b j E v Q j J f c m F j d W 5 f Z m l u Y W 5 j X 2 l m L 0 F 1 d G 9 S Z W 1 v d m V k Q 2 9 s d W 1 u c z E u e 2 l u Z G V r c 1 8 1 X z Q s N 3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t u a m l 6 Z W 5 q Y V 9 s d m w 0 X 2 1 h c 3 R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p p e m V u a m F f b H Z s N F 9 t Y X N 0 Z X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b W F z d G V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F f c m F z a G 9 k a V 9 l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V 9 y Y X N o b 2 R p X 2 V r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x X 3 J h c 2 h v Z G l f Z W s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V 9 w c m l o b 2 R p X 2 V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x X 3 B y a W h v Z G l f Z W s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F f c H J p a G 9 k a V 9 l a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F f c m F j d W 5 f Z m l u Y W 5 j X 2 V r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v V G 9 0 Y W x p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9 U b 3 R h b G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F f c m F j d W 5 f Z m l u Y W 5 j X 2 V r L 1 R v d G F s V G F i b G l j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6 d m 9 y a V 9 w b 1 9 m d W 5 r Y 2 l q Y W 1 h X 2 1 h c 3 R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t Y X N 0 Z X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p 2 b 3 J p X 3 B v X 2 Z 1 b m t j a W p h b W F f b W F z d G V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F k Z G l 0 a W 9 u Y W x f Y 2 9 s d W 1 u c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L 0 1 P Q 0 s l M j A t J T I w Z G 9 k Y X Z h b m p l J T I w d G V r d W N p X 3 B s Y W 5 f b W 9 k a W Z p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p p e m V u a m F f b H Z s N F 9 h Z G R p d G l v b m F s X 2 N v b H V t b n M v T U 9 D S y U y M C 0 l M j B p e m 1 q Z W 5 h J T I w d G l w Y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L 0 1 P Q 0 s l M j A t J T I w Y n J p c 2 F u a m U l M j B 0 Z W t 1 Y 2 l f c G x h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F k Z G l 0 a W 9 u Y W x f Y 2 9 s d W 1 u c y 9 N T 0 N L J T I w L S U y M G l 6 b W p l b m E l M j B w b 3 p p Y 2 l q Z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x X 3 B y a W h v Z G l f Z W s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x X 3 J h c 2 h v Z G l f Z W s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6 d m 9 y a V 9 w b 1 9 m d W 5 r Y 2 l q Y W 1 h X 2 F k Z G l 0 a W 9 u Y W x f Y 2 9 s d W 1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h Z G R p d G l v b m F s X 2 N v b H V t b n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6 d m 9 y a V 9 w b 1 9 m d W 5 r Y 2 l q Y W 1 h X 2 F k Z G l 0 a W 9 u Y W x f Y 2 9 s d W 1 u c y 9 N T 0 N L J T I w L S U y M G R v Z G F 2 Y W 5 q Z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p 2 b 3 J p X 3 B v X 2 Z 1 b m t j a W p h b W F f Y W R k a X R p b 2 5 h b F 9 j b 2 x 1 b W 5 z L 0 1 P Q 0 s l M j A t J T I w a X p t a m V u Y S U y M H R p c G E l M j B 0 Z W t 1 Y 2 l f c G x h b l 9 t b 2 R p Z m l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6 d m 9 y a V 9 w b 1 9 m d W 5 r Y 2 l q Y W 1 h X 2 F k Z G l 0 a W 9 u Y W x f Y 2 9 s d W 1 u c y 9 N T 0 N L J T I w L S U y M G J y a X N h b m p l J T I w d G V r d W N p X 3 B s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h Z G R p d G l v b m F s X 2 N v b H V t b n M v T U 9 D S y U y M C 0 l M j B p e m 1 q Z W 5 h J T I w c G 9 6 a W N p a m U l M j B 0 Z W t 1 Y 2 l f c G x h b l 9 t b 2 R p Z m l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6 d m 9 y a V 9 w b 1 9 m d W 5 r Y 2 l q Y W 1 h X 2 F k Z G l 0 a W 9 u Y W x f Y 2 9 s d W 1 u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6 d m 9 y a V 9 w b 1 9 m d W 5 r Y 2 l q Y W 1 h X 2 F k Z G l 0 a W 9 u Y W x f Y 2 9 s d W 1 u c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l 9 w c m l o b 2 R p X 3 J h c 2 h v Z G l f a W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J f c H J p a G 9 k a V 9 y Y X N o b 2 R p X 2 l m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y X 3 B y a W h v Z G l f c m F z a G 9 k a V 9 p Z i 9 U b 3 R h b G k l M j B Q U k l I T 0 R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J f c H J p a G 9 k a V 9 y Y X N o b 2 R p X 2 l m L 1 R v d G F s a S U y M F J B U 0 h P R E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l 9 w c m l o b 2 R p X 3 J h c 2 h v Z G l f a W Y v V G 9 0 Y W x U Y W J s a W N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J f c H J p a G 9 k a V 9 y Y X N o b 2 R p X 2 l m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l 9 w c m l o b 2 R p X 3 J h c 2 h v Z G l f a W Y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y X 3 B y a W h v Z G l f c m F z a G 9 k a V 9 p Z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J f c H J p a G 9 k a V 9 y Y X N o b 2 R p X 2 l m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F f c m F j d W 5 f Z m l u Y W 5 j X 2 V r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2 V i b m l f Z G l v X z A 4 M D A 4 X 2 1 h c 3 R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N l Y m 5 p X 2 R p b 1 8 w O D A w O F 9 t Y X N 0 Z X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X 2 F k Z G l 0 a W 9 u Y W x f Y 2 9 s d W 1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N l Y m 5 p X 2 R p b 1 8 w O D A w O F 9 t Y X N 0 Z X J f Y W R k a X R p b 2 5 h b F 9 j b 2 x 1 b W 5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N l Y m 5 p X 2 R p b 1 8 w O D A w O F 9 t Y X N 0 Z X J f Y W R k a X R p b 2 5 h b F 9 j b 2 x 1 b W 5 z L 0 1 P Q 0 s l M j A t J T I w Z G 9 k Y X Z h b m p l J T I w d G V r d W N p X 3 B s Y W 5 f b W 9 k a W Z p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N l Y m 5 p X 2 R p b 1 8 w O D A w O F 9 t Y X N 0 Z X J f Y W R k a X R p b 2 5 h b F 9 j b 2 x 1 b W 5 z L 0 1 P Q 0 s l M j A t J T I w a X p t a m V u Y S U y M H R p c G E l M j B 0 Z W t 1 Y 2 l f c G x h b l 9 t b 2 R p Z m l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2 V i b m l f Z G l v X z A 4 M D A 4 X 2 1 h c 3 R l c l 9 h Z G R p d G l v b m F s X 2 N v b H V t b n M v T U 9 D S y U y M C 0 l M j B i c m l z Y W 5 q Z S U y M H R l a 3 V j a V 9 w b G F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X 2 F k Z G l 0 a W 9 u Y W x f Y 2 9 s d W 1 u c y 9 N T 0 N L J T I w L S U y M G l 6 b W p l b m E l M j B w b 3 p p Y 2 l q Z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X 2 F k Z G l 0 a W 9 u Y W x f Y 2 9 s d W 1 u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J X 3 B v c 2 V i b m l f Z G l v X z A 4 M D A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J X 3 B v c 2 V i b m l f Z G l v X z A 4 M D A 4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2 V i b m l f Z G l v X z A 4 M D A 4 X 2 1 h c 3 R l c l 9 h Z G R p d G l v b m F s X 2 N v b H V t b n M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l 9 v b G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X 2 9 s Z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Z f b 2 x k L 1 R v d G F s a S U y M F B S S U h P R E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Z f b 2 x k L 1 R v d G F s a S U y M F J B U 0 h P R E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Z f b 2 x k L 1 R v d G F s V G F i b G l j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l 9 v b G Q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l 9 v b G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l 9 v b G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l 9 v b G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9 U b 3 R h b F R h Y m x p Y 2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l 9 w c m l o b 2 R p X 3 J h c 2 h v Z G l f a W Y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y X 3 B y a W h v Z G l f c m F z a G 9 k a V 9 p Z i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9 U b 3 R h b G k l M j B Q U k l N S U N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L 1 R v d G F s a S U y M E l a R E F D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9 F b m R w b 2 l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9 U b 2 t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9 E Y X R l R n J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9 E Y X R l V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t Y X N 0 Z X I v R W 5 k c G 9 p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t Y X N 0 Z X I v V G 9 r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t Y X N 0 Z X I v R G F 0 Z U Z y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e n Z v c m l f c G 9 f Z n V u a 2 N p a m F t Y V 9 t Y X N 0 Z X I v R G F 0 Z V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L 0 V u Z H B v a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L 1 R v a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L 0 R h d G V G c m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z Z W J u a V 9 k a W 9 f M D g w M D h f b W F z d G V y L 0 R h d G V U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b m p p e m V u a m F f b H Z s N F 9 t Y X N 0 Z X I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Y j I w M D Z j M y 1 h Y 2 V l L T R i M W Q t O T E y Y S 0 z Y j d k M G Z i Z T U 4 Z D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Z p b G x M Y X N 0 V X B k Y X R l Z C I g V m F s d W U 9 I m Q y M D I 2 L T A z L T E 3 V D E 0 O j A 2 O j A 2 L j E z N j k 0 N T d a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u a m l 6 Z W 5 q Y V 9 s d m w 0 X 2 1 h c 3 R l c i 9 B d X R v U m V t b 3 Z l Z E N v b H V t b n M x L n t v e m 5 h a 2 E s M H 0 m c X V v d D s s J n F 1 b 3 Q 7 U 2 V j d G l v b j E v a 2 5 q a X p l b m p h X 2 x 2 b D R f b W F z d G V y L 0 F 1 d G 9 S Z W 1 v d m V k Q 2 9 s d W 1 u c z E u e 2 5 h e m l 2 L D F 9 J n F 1 b 3 Q 7 L C Z x d W 9 0 O 1 N l Y 3 R p b 2 4 x L 2 t u a m l 6 Z W 5 q Y V 9 s d m w 0 X 2 1 h c 3 R l c i 9 B d X R v U m V t b 3 Z l Z E N v b H V t b n M x L n t r Y X R l Z 2 9 y a W p h L D J 9 J n F 1 b 3 Q 7 L C Z x d W 9 0 O 1 N l Y 3 R p b 2 4 x L 2 t u a m l 6 Z W 5 q Y V 9 s d m w 0 X 2 1 h c 3 R l c i 9 B d X R v U m V t b 3 Z l Z E N v b H V t b n M x L n t p e n Z v c m 5 p X 3 B s Y W 4 s M 3 0 m c X V v d D s s J n F 1 b 3 Q 7 U 2 V j d G l v b j E v a 2 5 q a X p l b m p h X 2 x 2 b D R f b W F z d G V y L 0 F 1 d G 9 S Z W 1 v d m V k Q 2 9 s d W 1 u c z E u e 3 R l a 3 V j a V 9 w b G F u L D R 9 J n F 1 b 3 Q 7 L C Z x d W 9 0 O 1 N l Y 3 R p b 2 4 x L 2 t u a m l 6 Z W 5 q Y V 9 s d m w 0 X 2 1 h c 3 R l c i 9 B d X R v U m V t b 3 Z l Z E N v b H V t b n M x L n t y Z W F s a X p h Y 2 l q Y S w 1 f S Z x d W 9 0 O y w m c X V v d D t T Z W N 0 a W 9 u M S 9 r b m p p e m V u a m F f b H Z s N F 9 t Y X N 0 Z X I v Q X V 0 b 1 J l b W 9 2 Z W R D b 2 x 1 b W 5 z M S 5 7 c m V h b G l 6 Y W N p a m F f c H J l d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r b m p p e m V u a m F f b H Z s N F 9 t Y X N 0 Z X I v Q X V 0 b 1 J l b W 9 2 Z W R D b 2 x 1 b W 5 z M S 5 7 b 3 p u Y W t h L D B 9 J n F 1 b 3 Q 7 L C Z x d W 9 0 O 1 N l Y 3 R p b 2 4 x L 2 t u a m l 6 Z W 5 q Y V 9 s d m w 0 X 2 1 h c 3 R l c i 9 B d X R v U m V t b 3 Z l Z E N v b H V t b n M x L n t u Y X p p d i w x f S Z x d W 9 0 O y w m c X V v d D t T Z W N 0 a W 9 u M S 9 r b m p p e m V u a m F f b H Z s N F 9 t Y X N 0 Z X I v Q X V 0 b 1 J l b W 9 2 Z W R D b 2 x 1 b W 5 z M S 5 7 a 2 F 0 Z W d v c m l q Y S w y f S Z x d W 9 0 O y w m c X V v d D t T Z W N 0 a W 9 u M S 9 r b m p p e m V u a m F f b H Z s N F 9 t Y X N 0 Z X I v Q X V 0 b 1 J l b W 9 2 Z W R D b 2 x 1 b W 5 z M S 5 7 a X p 2 b 3 J u a V 9 w b G F u L D N 9 J n F 1 b 3 Q 7 L C Z x d W 9 0 O 1 N l Y 3 R p b 2 4 x L 2 t u a m l 6 Z W 5 q Y V 9 s d m w 0 X 2 1 h c 3 R l c i 9 B d X R v U m V t b 3 Z l Z E N v b H V t b n M x L n t 0 Z W t 1 Y 2 l f c G x h b i w 0 f S Z x d W 9 0 O y w m c X V v d D t T Z W N 0 a W 9 u M S 9 r b m p p e m V u a m F f b H Z s N F 9 t Y X N 0 Z X I v Q X V 0 b 1 J l b W 9 2 Z W R D b 2 x 1 b W 5 z M S 5 7 c m V h b G l 6 Y W N p a m E s N X 0 m c X V v d D s s J n F 1 b 3 Q 7 U 2 V j d G l v b j E v a 2 5 q a X p l b m p h X 2 x 2 b D R f b W F z d G V y L 0 F 1 d G 9 S Z W 1 v d m V k Q 2 9 s d W 1 u c z E u e 3 J l Y W x p e m F j a W p h X 3 B y Z X Y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t u a m l 6 Z W 5 q Y V 9 s d m w 0 X 2 1 h c 3 R l c i U y M C g y K S 9 F b m R w b 2 l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U y M C g y K S 9 U b 2 t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U y M C g y K S 9 E Y X R l R n J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U y M C g y K S 9 E Y X R l V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p p e m V u a m F f b H Z s N F 9 t Y X N 0 Z X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b W F z d G V y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1 h c 3 R l c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F k Z G l 0 a W 9 u Y W x f Y 2 9 s d W 1 u c y U y M C g y K T w v S X R l b V B h d G g + P C 9 J d G V t T G 9 j Y X R p b 2 4 + P F N 0 Y W J s Z U V u d H J p Z X M + P E V u d H J 5 I F R 5 c G U 9 I l F 1 Z X J 5 S U Q i I F Z h b H V l P S J z Y 2 Z k Y 2 I 3 Z m Q t Z W I y M y 0 0 M j B m L W I 5 N j I t Z j g 5 Y m F l M 2 I 2 M j c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M t M T d U M T Q 6 M D Y 6 M D Y u M T Y w N D c 3 O F o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5 q a X p l b m p h X 2 x 2 b D R f Y W R k a X R p b 2 5 h b F 9 j b 2 x 1 b W 5 z L 0 F 1 d G 9 S Z W 1 v d m V k Q 2 9 s d W 1 u c z E u e 2 9 6 b m F r Y S w w f S Z x d W 9 0 O y w m c X V v d D t T Z W N 0 a W 9 u M S 9 r b m p p e m V u a m F f b H Z s N F 9 h Z G R p d G l v b m F s X 2 N v b H V t b n M v Q X V 0 b 1 J l b W 9 2 Z W R D b 2 x 1 b W 5 z M S 5 7 b m F 6 a X Y s M X 0 m c X V v d D s s J n F 1 b 3 Q 7 U 2 V j d G l v b j E v a 2 5 q a X p l b m p h X 2 x 2 b D R f Y W R k a X R p b 2 5 h b F 9 j b 2 x 1 b W 5 z L 0 F 1 d G 9 S Z W 1 v d m V k Q 2 9 s d W 1 u c z E u e 2 t h d G V n b 3 J p a m E s M n 0 m c X V v d D s s J n F 1 b 3 Q 7 U 2 V j d G l v b j E v a 2 5 q a X p l b m p h X 2 x 2 b D R f Y W R k a X R p b 2 5 h b F 9 j b 2 x 1 b W 5 z L 0 F 1 d G 9 S Z W 1 v d m V k Q 2 9 s d W 1 u c z E u e 3 J l Y W x p e m F j a W p h X 3 B y Z X Y s M 3 0 m c X V v d D s s J n F 1 b 3 Q 7 U 2 V j d G l v b j E v a 2 5 q a X p l b m p h X 2 x 2 b D R f Y W R k a X R p b 2 5 h b F 9 j b 2 x 1 b W 5 z L 0 F 1 d G 9 S Z W 1 v d m V k Q 2 9 s d W 1 u c z E u e 2 l 6 d m 9 y b m l f c G x h b i w 0 f S Z x d W 9 0 O y w m c X V v d D t T Z W N 0 a W 9 u M S 9 r b m p p e m V u a m F f b H Z s N F 9 h Z G R p d G l v b m F s X 2 N v b H V t b n M v Q X V 0 b 1 J l b W 9 2 Z W R D b 2 x 1 b W 5 z M S 5 7 d G V r d W N p X 3 B s Y W 5 f b W 9 k a W Z p Z W Q s N X 0 m c X V v d D s s J n F 1 b 3 Q 7 U 2 V j d G l v b j E v a 2 5 q a X p l b m p h X 2 x 2 b D R f Y W R k a X R p b 2 5 h b F 9 j b 2 x 1 b W 5 z L 0 F 1 d G 9 S Z W 1 v d m V k Q 2 9 s d W 1 u c z E u e 3 J l Y W x p e m F j a W p h L D Z 9 J n F 1 b 3 Q 7 L C Z x d W 9 0 O 1 N l Y 3 R p b 2 4 x L 2 t u a m l 6 Z W 5 q Y V 9 s d m w 0 X 2 F k Z G l 0 a W 9 u Y W x f Y 2 9 s d W 1 u c y 9 B d X R v U m V t b 3 Z l Z E N v b H V t b n M x L n t p b m R l a 3 N f N V 8 y L D d 9 J n F 1 b 3 Q 7 L C Z x d W 9 0 O 1 N l Y 3 R p b 2 4 x L 2 t u a m l 6 Z W 5 q Y V 9 s d m w 0 X 2 F k Z G l 0 a W 9 u Y W x f Y 2 9 s d W 1 u c y 9 B d X R v U m V t b 3 Z l Z E N v b H V t b n M x L n t p b m R l a 3 N f N V 8 0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t u a m l 6 Z W 5 q Y V 9 s d m w 0 X 2 F k Z G l 0 a W 9 u Y W x f Y 2 9 s d W 1 u c y 9 B d X R v U m V t b 3 Z l Z E N v b H V t b n M x L n t v e m 5 h a 2 E s M H 0 m c X V v d D s s J n F 1 b 3 Q 7 U 2 V j d G l v b j E v a 2 5 q a X p l b m p h X 2 x 2 b D R f Y W R k a X R p b 2 5 h b F 9 j b 2 x 1 b W 5 z L 0 F 1 d G 9 S Z W 1 v d m V k Q 2 9 s d W 1 u c z E u e 2 5 h e m l 2 L D F 9 J n F 1 b 3 Q 7 L C Z x d W 9 0 O 1 N l Y 3 R p b 2 4 x L 2 t u a m l 6 Z W 5 q Y V 9 s d m w 0 X 2 F k Z G l 0 a W 9 u Y W x f Y 2 9 s d W 1 u c y 9 B d X R v U m V t b 3 Z l Z E N v b H V t b n M x L n t r Y X R l Z 2 9 y a W p h L D J 9 J n F 1 b 3 Q 7 L C Z x d W 9 0 O 1 N l Y 3 R p b 2 4 x L 2 t u a m l 6 Z W 5 q Y V 9 s d m w 0 X 2 F k Z G l 0 a W 9 u Y W x f Y 2 9 s d W 1 u c y 9 B d X R v U m V t b 3 Z l Z E N v b H V t b n M x L n t y Z W F s a X p h Y 2 l q Y V 9 w c m V 2 L D N 9 J n F 1 b 3 Q 7 L C Z x d W 9 0 O 1 N l Y 3 R p b 2 4 x L 2 t u a m l 6 Z W 5 q Y V 9 s d m w 0 X 2 F k Z G l 0 a W 9 u Y W x f Y 2 9 s d W 1 u c y 9 B d X R v U m V t b 3 Z l Z E N v b H V t b n M x L n t p e n Z v c m 5 p X 3 B s Y W 4 s N H 0 m c X V v d D s s J n F 1 b 3 Q 7 U 2 V j d G l v b j E v a 2 5 q a X p l b m p h X 2 x 2 b D R f Y W R k a X R p b 2 5 h b F 9 j b 2 x 1 b W 5 z L 0 F 1 d G 9 S Z W 1 v d m V k Q 2 9 s d W 1 u c z E u e 3 R l a 3 V j a V 9 w b G F u X 2 1 v Z G l m a W V k L D V 9 J n F 1 b 3 Q 7 L C Z x d W 9 0 O 1 N l Y 3 R p b 2 4 x L 2 t u a m l 6 Z W 5 q Y V 9 s d m w 0 X 2 F k Z G l 0 a W 9 u Y W x f Y 2 9 s d W 1 u c y 9 B d X R v U m V t b 3 Z l Z E N v b H V t b n M x L n t y Z W F s a X p h Y 2 l q Y S w 2 f S Z x d W 9 0 O y w m c X V v d D t T Z W N 0 a W 9 u M S 9 r b m p p e m V u a m F f b H Z s N F 9 h Z G R p d G l v b m F s X 2 N v b H V t b n M v Q X V 0 b 1 J l b W 9 2 Z W R D b 2 x 1 b W 5 z M S 5 7 a W 5 k Z W t z X z V f M i w 3 f S Z x d W 9 0 O y w m c X V v d D t T Z W N 0 a W 9 u M S 9 r b m p p e m V u a m F f b H Z s N F 9 h Z G R p d G l v b m F s X 2 N v b H V t b n M v Q X V 0 b 1 J l b W 9 2 Z W R D b 2 x 1 b W 5 z M S 5 7 a W 5 k Z W t z X z V f N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F k Z G l 0 a W 9 u Y W x f Y 2 9 s d W 1 u c y U y M C g y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J T I w K D I p L 0 1 P Q 0 s l M j A t J T I w Z G 9 k Y X Z h b m p l J T I w d G V r d W N p X 3 B s Y W 5 f b W 9 k a W Z p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b m p p e m V u a m F f b H Z s N F 9 h Z G R p d G l v b m F s X 2 N v b H V t b n M l M j A o M i k v T U 9 D S y U y M C 0 l M j B p e m 1 q Z W 5 h J T I w d G l w Y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J T I w K D I p L 0 1 P Q 0 s l M j A t J T I w Y n J p c 2 F u a m U l M j B 0 Z W t 1 Y 2 l f c G x h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u a m l 6 Z W 5 q Y V 9 s d m w 0 X 2 F k Z G l 0 a W 9 u Y W x f Y 2 9 s d W 1 u c y U y M C g y K S 9 N T 0 N L J T I w L S U y M G l 6 b W p l b m E l M j B w b 3 p p Y 2 l q Z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J T I w K D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5 q a X p l b m p h X 2 x 2 b D R f Y W R k a X R p b 2 5 h b F 9 j b 2 x 1 b W 5 z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U y M C g y K T w v S X R l b V B h d G g + P C 9 J d G V t T G 9 j Y X R p b 2 4 + P F N 0 Y W J s Z U V u d H J p Z X M + P E V u d H J 5 I F R 5 c G U 9 I l F 1 Z X J 5 S U Q i I F Z h b H V l P S J z N j E 2 M T c 5 M m Q t M T Y w M i 0 0 M z B l L T k 4 M D Q t Z W I z N D A x Z W I w Z D c 2 I i A v P j x F b n R y e S B U e X B l P S J G a W x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I x X 3 J h Y 3 V u X 2 Z p b m F u Y 1 9 l a y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M b 2 F k Z W R U b 0 F u Y W x 5 c 2 l z U 2 V y d m l j Z X M i I F Z h b H V l P S J s M C I g L z 4 8 R W 5 0 c n k g V H l w Z T 0 i R m l s b E x h c 3 R V c G R h d G V k I i B W Y W x 1 Z T 0 i Z D I w M j Y t M D M t M T d U M T I 6 N T Y 6 M D I u M z c 2 N j A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J n Q U F B Q U F B Q U F B P S I g L z 4 8 R W 5 0 c n k g V H l w Z T 0 i R m l s b E N v d W 5 0 I i B W Y W x 1 Z T 0 i b D Q i I C 8 + P E V u d H J 5 I F R 5 c G U 9 I k Z p b G x D b 2 x 1 b W 5 O Y W 1 l c y I g V m F s d W U 9 I n N b J n F 1 b 3 Q 7 b 3 p u Y W t h J n F 1 b 3 Q 7 L C Z x d W 9 0 O 2 5 h e m l 2 J n F 1 b 3 Q 7 L C Z x d W 9 0 O 3 J l Y W x p e m F j a W p h X 3 B y Z X Y m c X V v d D s s J n F 1 b 3 Q 7 a X p 2 b 3 J u a V 9 w b G F u J n F 1 b 3 Q 7 L C Z x d W 9 0 O 3 R l a 3 V j a V 9 w b G F u X 2 1 v Z G l m a W V k J n F 1 b 3 Q 7 L C Z x d W 9 0 O 3 J l Y W x p e m F j a W p h J n F 1 b 3 Q 7 L C Z x d W 9 0 O 2 l u Z G V r c 1 8 1 X z I m c X V v d D s s J n F 1 b 3 Q 7 a W 5 k Z W t z X z V f N C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F f c m F j d W 5 f Z m l u Y W 5 j X 2 V r L 0 F 1 d G 9 S Z W 1 v d m V k Q 2 9 s d W 1 u c z E u e 2 9 6 b m F r Y S w w f S Z x d W 9 0 O y w m c X V v d D t T Z W N 0 a W 9 u M S 9 C M V 9 y Y W N 1 b l 9 m a W 5 h b m N f Z W s v Q X V 0 b 1 J l b W 9 2 Z W R D b 2 x 1 b W 5 z M S 5 7 b m F 6 a X Y s M X 0 m c X V v d D s s J n F 1 b 3 Q 7 U 2 V j d G l v b j E v Q j F f c m F j d W 5 f Z m l u Y W 5 j X 2 V r L 0 F 1 d G 9 S Z W 1 v d m V k Q 2 9 s d W 1 u c z E u e 3 J l Y W x p e m F j a W p h X 3 B y Z X Y s M n 0 m c X V v d D s s J n F 1 b 3 Q 7 U 2 V j d G l v b j E v Q j F f c m F j d W 5 f Z m l u Y W 5 j X 2 V r L 0 F 1 d G 9 S Z W 1 v d m V k Q 2 9 s d W 1 u c z E u e 2 l 6 d m 9 y b m l f c G x h b i w z f S Z x d W 9 0 O y w m c X V v d D t T Z W N 0 a W 9 u M S 9 C M V 9 y Y W N 1 b l 9 m a W 5 h b m N f Z W s v Q X V 0 b 1 J l b W 9 2 Z W R D b 2 x 1 b W 5 z M S 5 7 d G V r d W N p X 3 B s Y W 5 f b W 9 k a W Z p Z W Q s N H 0 m c X V v d D s s J n F 1 b 3 Q 7 U 2 V j d G l v b j E v Q j F f c m F j d W 5 f Z m l u Y W 5 j X 2 V r L 0 F 1 d G 9 S Z W 1 v d m V k Q 2 9 s d W 1 u c z E u e 3 J l Y W x p e m F j a W p h L D V 9 J n F 1 b 3 Q 7 L C Z x d W 9 0 O 1 N l Y 3 R p b 2 4 x L 0 I x X 3 J h Y 3 V u X 2 Z p b m F u Y 1 9 l a y 9 B d X R v U m V t b 3 Z l Z E N v b H V t b n M x L n t p b m R l a 3 N f N V 8 y L D Z 9 J n F 1 b 3 Q 7 L C Z x d W 9 0 O 1 N l Y 3 R p b 2 4 x L 0 I x X 3 J h Y 3 V u X 2 Z p b m F u Y 1 9 l a y 9 B d X R v U m V t b 3 Z l Z E N v b H V t b n M x L n t p b m R l a 3 N f N V 8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I x X 3 J h Y 3 V u X 2 Z p b m F u Y 1 9 l a y 9 B d X R v U m V t b 3 Z l Z E N v b H V t b n M x L n t v e m 5 h a 2 E s M H 0 m c X V v d D s s J n F 1 b 3 Q 7 U 2 V j d G l v b j E v Q j F f c m F j d W 5 f Z m l u Y W 5 j X 2 V r L 0 F 1 d G 9 S Z W 1 v d m V k Q 2 9 s d W 1 u c z E u e 2 5 h e m l 2 L D F 9 J n F 1 b 3 Q 7 L C Z x d W 9 0 O 1 N l Y 3 R p b 2 4 x L 0 I x X 3 J h Y 3 V u X 2 Z p b m F u Y 1 9 l a y 9 B d X R v U m V t b 3 Z l Z E N v b H V t b n M x L n t y Z W F s a X p h Y 2 l q Y V 9 w c m V 2 L D J 9 J n F 1 b 3 Q 7 L C Z x d W 9 0 O 1 N l Y 3 R p b 2 4 x L 0 I x X 3 J h Y 3 V u X 2 Z p b m F u Y 1 9 l a y 9 B d X R v U m V t b 3 Z l Z E N v b H V t b n M x L n t p e n Z v c m 5 p X 3 B s Y W 4 s M 3 0 m c X V v d D s s J n F 1 b 3 Q 7 U 2 V j d G l v b j E v Q j F f c m F j d W 5 f Z m l u Y W 5 j X 2 V r L 0 F 1 d G 9 S Z W 1 v d m V k Q 2 9 s d W 1 u c z E u e 3 R l a 3 V j a V 9 w b G F u X 2 1 v Z G l m a W V k L D R 9 J n F 1 b 3 Q 7 L C Z x d W 9 0 O 1 N l Y 3 R p b 2 4 x L 0 I x X 3 J h Y 3 V u X 2 Z p b m F u Y 1 9 l a y 9 B d X R v U m V t b 3 Z l Z E N v b H V t b n M x L n t y Z W F s a X p h Y 2 l q Y S w 1 f S Z x d W 9 0 O y w m c X V v d D t T Z W N 0 a W 9 u M S 9 C M V 9 y Y W N 1 b l 9 m a W 5 h b m N f Z W s v Q X V 0 b 1 J l b W 9 2 Z W R D b 2 x 1 b W 5 z M S 5 7 a W 5 k Z W t z X z V f M i w 2 f S Z x d W 9 0 O y w m c X V v d D t T Z W N 0 a W 9 u M S 9 C M V 9 y Y W N 1 b l 9 m a W 5 h b m N f Z W s v Q X V 0 b 1 J l b W 9 2 Z W R D b 2 x 1 b W 5 z M S 5 7 a W 5 k Z W t z X z V f N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j F f c m F j d W 5 f Z m l u Y W 5 j X 2 V r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U y M C g y K S 9 m a W x 0 Z X J f Y W 1 v d W 5 0 c 1 9 u b 3 R f e m V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U y M C g y K S 9 m a W x 0 Z X J f c m F 6 c m V k X 2 l z X z V f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U y M C g y K S 9 U b 3 R h b G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F f c m F j d W 5 f Z m l u Y W 5 j X 2 V r J T I w K D I p L 1 R v d G F s a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l M j A o M i k v V G 9 0 Y W x U Y W J s a W N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F f c m F j d W 5 f Z m l u Y W 5 j X 2 V r J T I w K D I p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V 9 y Y W N 1 b l 9 m a W 5 h b m N f Z W s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x X 3 J h Y 3 V u X 2 Z p b m F u Y 1 9 l a y U y M C g y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F f c m F j d W 5 f Z m l u Y W 5 j X 2 V r J T I w K D I p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J T I w K D I p P C 9 J d G V t U G F 0 a D 4 8 L 0 l 0 Z W 1 M b 2 N h d G l v b j 4 8 U 3 R h Y m x l R W 5 0 c m l l c z 4 8 R W 5 0 c n k g V H l w Z T 0 i U X V l c n l J R C I g V m F s d W U 9 I n N j Y z J h M m R h N C 0 4 Z m E 5 L T R h N j A t O T g 0 M y 0 z Y m J k Y W I 1 O D d i Y j c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I y X 3 J h Y 3 V u X 2 Z p b m F u Y 1 9 p Z i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T G 9 h Z G V k V G 9 B b m F s e X N p c 1 N l c n Z p Y 2 V z I i B W Y W x 1 Z T 0 i b D A i I C 8 + P E V u d H J 5 I F R 5 c G U 9 I k Z p b G x M Y X N 0 V X B k Y X R l Z C I g V m F s d W U 9 I m Q y M D I 2 L T A z L T E 3 V D E y O j U 2 O j A w L j E x N D Q 2 N j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R m l s b E N v b H V t b l R 5 c G V z I i B W Y W x 1 Z T 0 i c 0 F B Q U F B Q U F B Q U F B P S I g L z 4 8 R W 5 0 c n k g V H l w Z T 0 i Q W R k Z W R U b 0 R h d G F N b 2 R l b C I g V m F s d W U 9 I m w w I i A v P j x F b n R y e S B U e X B l P S J G a W x s Q 2 9 s d W 1 u T m F t Z X M i I F Z h b H V l P S J z W y Z x d W 9 0 O 2 9 6 b m F r Y S Z x d W 9 0 O y w m c X V v d D t u Y X p p d i Z x d W 9 0 O y w m c X V v d D t y Z W F s a X p h Y 2 l q Y V 9 w c m V 2 J n F 1 b 3 Q 7 L C Z x d W 9 0 O 2 l 6 d m 9 y b m l f c G x h b i Z x d W 9 0 O y w m c X V v d D t 0 Z W t 1 Y 2 l f c G x h b l 9 t b 2 R p Z m l l Z C Z x d W 9 0 O y w m c X V v d D t y Z W F s a X p h Y 2 l q Y S Z x d W 9 0 O y w m c X V v d D t p b m R l a 3 N f N V 8 y J n F 1 b 3 Q 7 L C Z x d W 9 0 O 2 l u Z G V r c 1 8 1 X z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l 9 y Y W N 1 b l 9 m a W 5 h b m N f a W Y v Q X V 0 b 1 J l b W 9 2 Z W R D b 2 x 1 b W 5 z M S 5 7 b 3 p u Y W t h L D B 9 J n F 1 b 3 Q 7 L C Z x d W 9 0 O 1 N l Y 3 R p b 2 4 x L 0 I y X 3 J h Y 3 V u X 2 Z p b m F u Y 1 9 p Z i 9 B d X R v U m V t b 3 Z l Z E N v b H V t b n M x L n t u Y X p p d i w x f S Z x d W 9 0 O y w m c X V v d D t T Z W N 0 a W 9 u M S 9 C M l 9 y Y W N 1 b l 9 m a W 5 h b m N f a W Y v Q X V 0 b 1 J l b W 9 2 Z W R D b 2 x 1 b W 5 z M S 5 7 c m V h b G l 6 Y W N p a m F f c H J l d i w y f S Z x d W 9 0 O y w m c X V v d D t T Z W N 0 a W 9 u M S 9 C M l 9 y Y W N 1 b l 9 m a W 5 h b m N f a W Y v Q X V 0 b 1 J l b W 9 2 Z W R D b 2 x 1 b W 5 z M S 5 7 a X p 2 b 3 J u a V 9 w b G F u L D N 9 J n F 1 b 3 Q 7 L C Z x d W 9 0 O 1 N l Y 3 R p b 2 4 x L 0 I y X 3 J h Y 3 V u X 2 Z p b m F u Y 1 9 p Z i 9 B d X R v U m V t b 3 Z l Z E N v b H V t b n M x L n t 0 Z W t 1 Y 2 l f c G x h b l 9 t b 2 R p Z m l l Z C w 0 f S Z x d W 9 0 O y w m c X V v d D t T Z W N 0 a W 9 u M S 9 C M l 9 y Y W N 1 b l 9 m a W 5 h b m N f a W Y v Q X V 0 b 1 J l b W 9 2 Z W R D b 2 x 1 b W 5 z M S 5 7 c m V h b G l 6 Y W N p a m E s N X 0 m c X V v d D s s J n F 1 b 3 Q 7 U 2 V j d G l v b j E v Q j J f c m F j d W 5 f Z m l u Y W 5 j X 2 l m L 0 F 1 d G 9 S Z W 1 v d m V k Q 2 9 s d W 1 u c z E u e 2 l u Z G V r c 1 8 1 X z I s N n 0 m c X V v d D s s J n F 1 b 3 Q 7 U 2 V j d G l v b j E v Q j J f c m F j d W 5 f Z m l u Y W 5 j X 2 l m L 0 F 1 d G 9 S Z W 1 v d m V k Q 2 9 s d W 1 u c z E u e 2 l u Z G V r c 1 8 1 X z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j J f c m F j d W 5 f Z m l u Y W 5 j X 2 l m L 0 F 1 d G 9 S Z W 1 v d m V k Q 2 9 s d W 1 u c z E u e 2 9 6 b m F r Y S w w f S Z x d W 9 0 O y w m c X V v d D t T Z W N 0 a W 9 u M S 9 C M l 9 y Y W N 1 b l 9 m a W 5 h b m N f a W Y v Q X V 0 b 1 J l b W 9 2 Z W R D b 2 x 1 b W 5 z M S 5 7 b m F 6 a X Y s M X 0 m c X V v d D s s J n F 1 b 3 Q 7 U 2 V j d G l v b j E v Q j J f c m F j d W 5 f Z m l u Y W 5 j X 2 l m L 0 F 1 d G 9 S Z W 1 v d m V k Q 2 9 s d W 1 u c z E u e 3 J l Y W x p e m F j a W p h X 3 B y Z X Y s M n 0 m c X V v d D s s J n F 1 b 3 Q 7 U 2 V j d G l v b j E v Q j J f c m F j d W 5 f Z m l u Y W 5 j X 2 l m L 0 F 1 d G 9 S Z W 1 v d m V k Q 2 9 s d W 1 u c z E u e 2 l 6 d m 9 y b m l f c G x h b i w z f S Z x d W 9 0 O y w m c X V v d D t T Z W N 0 a W 9 u M S 9 C M l 9 y Y W N 1 b l 9 m a W 5 h b m N f a W Y v Q X V 0 b 1 J l b W 9 2 Z W R D b 2 x 1 b W 5 z M S 5 7 d G V r d W N p X 3 B s Y W 5 f b W 9 k a W Z p Z W Q s N H 0 m c X V v d D s s J n F 1 b 3 Q 7 U 2 V j d G l v b j E v Q j J f c m F j d W 5 f Z m l u Y W 5 j X 2 l m L 0 F 1 d G 9 S Z W 1 v d m V k Q 2 9 s d W 1 u c z E u e 3 J l Y W x p e m F j a W p h L D V 9 J n F 1 b 3 Q 7 L C Z x d W 9 0 O 1 N l Y 3 R p b 2 4 x L 0 I y X 3 J h Y 3 V u X 2 Z p b m F u Y 1 9 p Z i 9 B d X R v U m V t b 3 Z l Z E N v b H V t b n M x L n t p b m R l a 3 N f N V 8 y L D Z 9 J n F 1 b 3 Q 7 L C Z x d W 9 0 O 1 N l Y 3 R p b 2 4 x L 0 I y X 3 J h Y 3 V u X 2 Z p b m F u Y 1 9 p Z i 9 B d X R v U m V t b 3 Z l Z E N v b H V t b n M x L n t p b m R l a 3 N f N V 8 0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M l 9 y Y W N 1 b l 9 m a W 5 h b m N f a W Y l M j A o M i k v R W 5 k c G 9 p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V G 9 r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R G F 0 Z U Z y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R G F 0 Z V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Z m l s d G V y X 3 J h e n J l Z F 9 p c 1 8 1 X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Z m l s d G V y X 2 F t b 3 V u d H N f b m 9 0 X 3 p l c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N T 0 N L J T I w L S U y M G R v Z G F 2 Y W 5 q Z S U y M H R l a 3 V j a V 9 w b G F u X 2 1 v Z G l m a W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J T I w K D I p L 0 1 P Q 0 s l M j A t J T I w a X p t a m V u Y S U y M H R p c G E l M j B 0 Z W t 1 Y 2 l f c G x h b l 9 t b 2 R p Z m l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N T 0 N L J T I w L S U y M G J y a X N h b m p l J T I w d G V r d W N p X 3 B s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T U 9 D S y U y M C 0 l M j B p e m 1 q Z W 5 h J T I w c G 9 6 a W N p a m U l M j B 0 Z W t 1 Y 2 l f c G x h b l 9 t b 2 R p Z m l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V G 9 0 Y W x p J T I w U F J J T U l D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U b 3 R h b G k l M j B J W k R B Q 0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V G 9 0 Y W x U Y W J s a W N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J f c m F j d W 5 f Z m l u Y W 5 j X 2 l m J T I w K D I p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l 9 y Y W N 1 b l 9 m a W 5 h b m N f a W Y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I y X 3 J h Y 3 V u X 2 Z p b m F u Y 1 9 p Z i U y M C g y K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Y a C C + q Y j Q b H G U J 0 A 9 + s G A A A A A A I A A A A A A B B m A A A A A Q A A I A A A A P V Z C U N j 1 3 t E C K 8 M i q D m f f X T j C S B M X 3 l i M i g K Y F v a z 6 h A A A A A A 6 A A A A A A g A A I A A A A K D Y q 7 + i i Q Y 3 K G F j 9 q g l 7 R E e b j m s w k w R e A d Q n 2 C 9 i n Q E U A A A A M W b O 2 C b 8 K a G s i L C F O l l r L 8 K G R R k 6 V J v 6 J B q e I u 6 u c c j b C t 8 H K f d A F e k R x 4 G a e X w K 3 4 s L 3 4 A O 8 4 F s J h b y + L L D Y o 3 j w 0 3 O 7 t x h 6 k a N u 4 8 f T 8 w Q A A A A B h q 3 r l W X B S q z H Q g u C n v n 7 g r a m W u x N 2 M d B N b E c r p K z i w q F F L u 9 n r 0 y Y 4 Z i + R V 9 Z i g Q t Y H G V / x p 2 c o D F 2 G T i B C J 4 = < / D a t a M a s h u p > 
</file>

<file path=customXml/itemProps1.xml><?xml version="1.0" encoding="utf-8"?>
<ds:datastoreItem xmlns:ds="http://schemas.openxmlformats.org/officeDocument/2006/customXml" ds:itemID="{20E22479-2E9B-4119-B859-BC42F8DAB1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26</vt:i4>
      </vt:variant>
    </vt:vector>
  </HeadingPairs>
  <TitlesOfParts>
    <vt:vector size="36" baseType="lpstr">
      <vt:lpstr>parametri</vt:lpstr>
      <vt:lpstr>konfiguracija</vt:lpstr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'B.2 RAČUN FINANC IF'!Ispis_naslova</vt:lpstr>
      <vt:lpstr>'II. POSEBNI DIO 08008'!Ispis_naslova</vt:lpstr>
      <vt:lpstr>ParamDate</vt:lpstr>
      <vt:lpstr>ParamDateFrom</vt:lpstr>
      <vt:lpstr>ParamDateTo</vt:lpstr>
      <vt:lpstr>ParamEndpoint</vt:lpstr>
      <vt:lpstr>ParamInfo</vt:lpstr>
      <vt:lpstr>ParamSheet</vt:lpstr>
      <vt:lpstr>ParamTable</vt:lpstr>
      <vt:lpstr>ParamTitle</vt:lpstr>
      <vt:lpstr>ParamToken</vt:lpstr>
      <vt:lpstr>ParamVersion</vt:lpstr>
      <vt:lpstr>'A. SAŽETAK'!Podrucje_ispisa</vt:lpstr>
      <vt:lpstr>'A.1 PRIHODI EK'!Podrucje_ispisa</vt:lpstr>
      <vt:lpstr>'A.1 RASHODI EK'!Podrucje_ispisa</vt:lpstr>
      <vt:lpstr>'A.2 PRIHODI I RASHODI IF'!Podrucje_ispisa</vt:lpstr>
      <vt:lpstr>'A.3 RASHODI FUNKC'!Podrucje_ispisa</vt:lpstr>
      <vt:lpstr>'B.1 RAČUN FINANC EK'!Podrucje_ispisa</vt:lpstr>
      <vt:lpstr>'B.2 RAČUN FINANC IF'!Podrucje_ispisa</vt:lpstr>
      <vt:lpstr>'II. POSEBNI DIO 08008'!Podrucje_ispisa</vt:lpstr>
      <vt:lpstr>konfiguracija!Podrucje_ispisa</vt:lpstr>
      <vt:lpstr>parametri!Podrucje_ispisa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Siniša Pribil</dc:creator>
  <cp:lastModifiedBy>KORISNIK</cp:lastModifiedBy>
  <cp:lastPrinted>2026-03-24T09:33:55Z</cp:lastPrinted>
  <dcterms:created xsi:type="dcterms:W3CDTF">2025-07-16T12:55:06Z</dcterms:created>
  <dcterms:modified xsi:type="dcterms:W3CDTF">2026-03-24T09:34:33Z</dcterms:modified>
</cp:coreProperties>
</file>