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ocuments\irb novo\plan\plan 2026\izvršenje 1-6 2026\konačna\"/>
    </mc:Choice>
  </mc:AlternateContent>
  <xr:revisionPtr revIDLastSave="0" documentId="13_ncr:1_{CA6C6315-7340-4F09-B0E1-AE342BB8973B}" xr6:coauthVersionLast="47" xr6:coauthVersionMax="47" xr10:uidLastSave="{00000000-0000-0000-0000-000000000000}"/>
  <bookViews>
    <workbookView xWindow="57480" yWindow="14175" windowWidth="29040" windowHeight="17520" tabRatio="747" activeTab="7" xr2:uid="{00000000-000D-0000-FFFF-FFFF00000000}"/>
  </bookViews>
  <sheets>
    <sheet name="A. SAŽETAK" sheetId="1" r:id="rId1"/>
    <sheet name="A.1 PRIHODI EK" sheetId="2" r:id="rId2"/>
    <sheet name="A.1 RASHODI EK" sheetId="3" r:id="rId3"/>
    <sheet name="A.2 PRIHODI I RASHODI IF" sheetId="4" r:id="rId4"/>
    <sheet name="A.3 RASHODI FUNKC" sheetId="5" r:id="rId5"/>
    <sheet name="B.1 RAČUN FINANC EK" sheetId="6" r:id="rId6"/>
    <sheet name="B.2 RAČUN FINANC IF" sheetId="7" r:id="rId7"/>
    <sheet name="II. POSEBNI DIO 08008" sheetId="8" r:id="rId8"/>
  </sheets>
  <definedNames>
    <definedName name="a1_prihodi_izvorni_plan">'A.1 PRIHODI EK'!$D$12:$D$60</definedName>
    <definedName name="a1_prihodi_oznaka">'A.1 PRIHODI EK'!$A$12:$A$60</definedName>
    <definedName name="a1_prihodi_real_preth">'A.1 PRIHODI EK'!$C$12:$C$60</definedName>
    <definedName name="a1_prihodi_realizacija">'A.1 PRIHODI EK'!$F$12:$F$60</definedName>
    <definedName name="a1_prihodi_tekuci_plan">'A.1 PRIHODI EK'!$E$12:$E$60</definedName>
    <definedName name="a1_rashodi_izvorni_plan">'A.1 RASHODI EK'!$D$12:$D$99</definedName>
    <definedName name="a1_rashodi_oznaka">'A.1 RASHODI EK'!$A$12:$A$99</definedName>
    <definedName name="a1_rashodi_real_preth">'A.1 RASHODI EK'!$C$12:$C$99</definedName>
    <definedName name="a1_rashodi_realizacija">'A.1 RASHODI EK'!$F$12:$F$99</definedName>
    <definedName name="a1_rashodi_tekuci_plan">'A.1 RASHODI EK'!$E$12:$E$99</definedName>
    <definedName name="a2_izvorni_plan">'A.2 PRIHODI I RASHODI IF'!$D$12:$D$66</definedName>
    <definedName name="a2_oznaka">'A.2 PRIHODI I RASHODI IF'!$A$12:$A$66</definedName>
    <definedName name="a2_real_preth">'A.2 PRIHODI I RASHODI IF'!$C$12:$C$66</definedName>
    <definedName name="a2_realizacija">'A.2 PRIHODI I RASHODI IF'!$F$12:$F$66</definedName>
    <definedName name="a2_tekuci_plan">'A.2 PRIHODI I RASHODI IF'!$E$12:$E$66</definedName>
    <definedName name="a3_izvorni_plan">'A.3 RASHODI FUNKC'!$D$12:$D$15</definedName>
    <definedName name="a3_oznaka">'A.3 RASHODI FUNKC'!$A$12:$A$15</definedName>
    <definedName name="a3_real_preth">'A.3 RASHODI FUNKC'!$C$12:$C$15</definedName>
    <definedName name="a3_realizacija">'A.3 RASHODI FUNKC'!$F$12:$F$15</definedName>
    <definedName name="a3_tekuci_plan">'A.3 RASHODI FUNKC'!$E$12:$E$15</definedName>
    <definedName name="b1_izvorni_plan">'B.1 RAČUN FINANC EK'!$D$12:$D$15</definedName>
    <definedName name="b1_oznaka">'B.1 RAČUN FINANC EK'!$A$12:$A$15</definedName>
    <definedName name="b1_real_preth">'B.1 RAČUN FINANC EK'!$C$12:$C$15</definedName>
    <definedName name="b1_realizacija">'B.1 RAČUN FINANC EK'!$F$12:$F$15</definedName>
    <definedName name="b1_tekuci_plan">'B.1 RAČUN FINANC EK'!$E$12:$E$15</definedName>
    <definedName name="b2_izvorni_plan">'B.2 RAČUN FINANC IF'!$D$12:$D$17</definedName>
    <definedName name="b2_oznaka">'B.2 RAČUN FINANC IF'!$A$12:$A$17</definedName>
    <definedName name="b2_real_preth">'B.2 RAČUN FINANC IF'!$C$12:$C$17</definedName>
    <definedName name="b2_realizacija">'B.2 RAČUN FINANC IF'!$F$12:$F$17</definedName>
    <definedName name="b2_tekuci_plan">'B.2 RAČUN FINANC IF'!$E$12:$E$17</definedName>
    <definedName name="_xlnm.Print_Area" localSheetId="0">'A. SAŽETAK'!$A$1:$K$27</definedName>
    <definedName name="_xlnm.Print_Area" localSheetId="1">'A.1 PRIHODI EK'!$A$1:$H$60</definedName>
    <definedName name="_xlnm.Print_Area" localSheetId="2">'A.1 RASHODI EK'!$A$1:$H$99</definedName>
    <definedName name="_xlnm.Print_Area" localSheetId="3">'A.2 PRIHODI I RASHODI IF'!$A$1:$H$66</definedName>
    <definedName name="_xlnm.Print_Area" localSheetId="4">'A.3 RASHODI FUNKC'!$A$1:$H$15</definedName>
    <definedName name="_xlnm.Print_Area" localSheetId="5">'B.1 RAČUN FINANC EK'!$A$1:$H$15</definedName>
    <definedName name="_xlnm.Print_Area" localSheetId="6">'B.2 RAČUN FINANC IF'!$A$1:$H$17</definedName>
    <definedName name="_xlnm.Print_Area" localSheetId="7">'II. POSEBNI DIO 08008'!$A$1:$F$554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6" i="8" l="1"/>
  <c r="E21" i="8"/>
  <c r="F211" i="8" l="1"/>
  <c r="F554" i="8"/>
  <c r="F553" i="8"/>
  <c r="F552" i="8"/>
  <c r="F551" i="8"/>
  <c r="F550" i="8"/>
  <c r="F549" i="8"/>
  <c r="F548" i="8"/>
  <c r="F547" i="8"/>
  <c r="F546" i="8"/>
  <c r="F545" i="8"/>
  <c r="F544" i="8"/>
  <c r="F543" i="8"/>
  <c r="F542" i="8"/>
  <c r="F541" i="8"/>
  <c r="F540" i="8"/>
  <c r="F539" i="8"/>
  <c r="F538" i="8"/>
  <c r="F537" i="8"/>
  <c r="F536" i="8"/>
  <c r="F535" i="8"/>
  <c r="F534" i="8"/>
  <c r="F533" i="8"/>
  <c r="F532" i="8"/>
  <c r="F531" i="8"/>
  <c r="F530" i="8"/>
  <c r="F529" i="8"/>
  <c r="F528" i="8"/>
  <c r="F527" i="8"/>
  <c r="F526" i="8"/>
  <c r="F525" i="8"/>
  <c r="F524" i="8"/>
  <c r="F523" i="8"/>
  <c r="F522" i="8"/>
  <c r="F521" i="8"/>
  <c r="F520" i="8"/>
  <c r="F519" i="8"/>
  <c r="F518" i="8"/>
  <c r="F517" i="8"/>
  <c r="F516" i="8"/>
  <c r="F515" i="8"/>
  <c r="F514" i="8"/>
  <c r="F513" i="8"/>
  <c r="F512" i="8"/>
  <c r="F511" i="8"/>
  <c r="F510" i="8"/>
  <c r="F509" i="8"/>
  <c r="F508" i="8"/>
  <c r="F507" i="8"/>
  <c r="F506" i="8"/>
  <c r="F505" i="8"/>
  <c r="F504" i="8"/>
  <c r="F503" i="8"/>
  <c r="F502" i="8"/>
  <c r="F501" i="8"/>
  <c r="F500" i="8"/>
  <c r="F499" i="8"/>
  <c r="F498" i="8"/>
  <c r="F497" i="8"/>
  <c r="F496" i="8"/>
  <c r="F495" i="8"/>
  <c r="F494" i="8"/>
  <c r="F493" i="8"/>
  <c r="F492" i="8"/>
  <c r="F491" i="8"/>
  <c r="F490" i="8"/>
  <c r="F489" i="8"/>
  <c r="F488" i="8"/>
  <c r="F487" i="8"/>
  <c r="F486" i="8"/>
  <c r="F485" i="8"/>
  <c r="F484" i="8"/>
  <c r="F483" i="8"/>
  <c r="F482" i="8"/>
  <c r="F481" i="8"/>
  <c r="F480" i="8"/>
  <c r="F479" i="8"/>
  <c r="F478" i="8"/>
  <c r="F477" i="8"/>
  <c r="F476" i="8"/>
  <c r="F475" i="8"/>
  <c r="F474" i="8"/>
  <c r="F473" i="8"/>
  <c r="F472" i="8"/>
  <c r="F471" i="8"/>
  <c r="F470" i="8"/>
  <c r="F469" i="8"/>
  <c r="F468" i="8"/>
  <c r="F467" i="8"/>
  <c r="F466" i="8"/>
  <c r="F465" i="8"/>
  <c r="F464" i="8"/>
  <c r="F463" i="8"/>
  <c r="F462" i="8"/>
  <c r="F461" i="8"/>
  <c r="F460" i="8"/>
  <c r="F459" i="8"/>
  <c r="F458" i="8"/>
  <c r="F457" i="8"/>
  <c r="F456" i="8"/>
  <c r="F455" i="8"/>
  <c r="F454" i="8"/>
  <c r="F453" i="8"/>
  <c r="F452" i="8"/>
  <c r="F451" i="8"/>
  <c r="F450" i="8"/>
  <c r="F449" i="8"/>
  <c r="F448" i="8"/>
  <c r="F447" i="8"/>
  <c r="F446" i="8"/>
  <c r="F445" i="8"/>
  <c r="F444" i="8"/>
  <c r="F443" i="8"/>
  <c r="F442" i="8"/>
  <c r="F441" i="8"/>
  <c r="F440" i="8"/>
  <c r="F439" i="8"/>
  <c r="F438" i="8"/>
  <c r="F437" i="8"/>
  <c r="F436" i="8"/>
  <c r="F435" i="8"/>
  <c r="F434" i="8"/>
  <c r="F433" i="8"/>
  <c r="F432" i="8"/>
  <c r="F431" i="8"/>
  <c r="F430" i="8"/>
  <c r="F429" i="8"/>
  <c r="F428" i="8"/>
  <c r="F427" i="8"/>
  <c r="F426" i="8"/>
  <c r="F425" i="8"/>
  <c r="F424" i="8"/>
  <c r="F423" i="8"/>
  <c r="F422" i="8"/>
  <c r="F421" i="8"/>
  <c r="F420" i="8"/>
  <c r="F419" i="8"/>
  <c r="F418" i="8"/>
  <c r="F417" i="8"/>
  <c r="F416" i="8"/>
  <c r="F415" i="8"/>
  <c r="F414" i="8"/>
  <c r="F413" i="8"/>
  <c r="F412" i="8"/>
  <c r="F411" i="8"/>
  <c r="F410" i="8"/>
  <c r="F409" i="8"/>
  <c r="F408" i="8"/>
  <c r="F407" i="8"/>
  <c r="F406" i="8"/>
  <c r="F405" i="8"/>
  <c r="F404" i="8"/>
  <c r="F403" i="8"/>
  <c r="F402" i="8"/>
  <c r="F401" i="8"/>
  <c r="F400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8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H17" i="7"/>
  <c r="G17" i="7"/>
  <c r="H16" i="7"/>
  <c r="G16" i="7"/>
  <c r="H15" i="7"/>
  <c r="G15" i="7"/>
  <c r="H14" i="7"/>
  <c r="G14" i="7"/>
  <c r="H13" i="7"/>
  <c r="G13" i="7"/>
  <c r="H12" i="7"/>
  <c r="G12" i="7"/>
  <c r="H15" i="6"/>
  <c r="G15" i="6"/>
  <c r="H14" i="6"/>
  <c r="G14" i="6"/>
  <c r="H13" i="6"/>
  <c r="G13" i="6"/>
  <c r="H12" i="6"/>
  <c r="G12" i="6"/>
  <c r="H15" i="5"/>
  <c r="G15" i="5"/>
  <c r="H14" i="5"/>
  <c r="G14" i="5"/>
  <c r="H13" i="5"/>
  <c r="G13" i="5"/>
  <c r="H12" i="5"/>
  <c r="G12" i="5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K25" i="1"/>
  <c r="J25" i="1"/>
  <c r="K24" i="1"/>
  <c r="J24" i="1"/>
  <c r="I22" i="1"/>
  <c r="H22" i="1"/>
  <c r="K22" i="1" s="1"/>
  <c r="G22" i="1"/>
  <c r="F22" i="1"/>
  <c r="J22" i="1" s="1"/>
  <c r="I21" i="1"/>
  <c r="I23" i="1" s="1"/>
  <c r="I26" i="1" s="1"/>
  <c r="H21" i="1"/>
  <c r="H23" i="1" s="1"/>
  <c r="G21" i="1"/>
  <c r="G23" i="1" s="1"/>
  <c r="G26" i="1" s="1"/>
  <c r="F21" i="1"/>
  <c r="F23" i="1" s="1"/>
  <c r="I14" i="1"/>
  <c r="H14" i="1"/>
  <c r="K14" i="1" s="1"/>
  <c r="G14" i="1"/>
  <c r="F14" i="1"/>
  <c r="J14" i="1" s="1"/>
  <c r="I13" i="1"/>
  <c r="I15" i="1" s="1"/>
  <c r="H13" i="1"/>
  <c r="H15" i="1" s="1"/>
  <c r="K15" i="1" s="1"/>
  <c r="G13" i="1"/>
  <c r="G15" i="1" s="1"/>
  <c r="F13" i="1"/>
  <c r="F15" i="1" s="1"/>
  <c r="J15" i="1" s="1"/>
  <c r="I11" i="1"/>
  <c r="H11" i="1"/>
  <c r="K11" i="1" s="1"/>
  <c r="G11" i="1"/>
  <c r="F11" i="1"/>
  <c r="J11" i="1" s="1"/>
  <c r="I10" i="1"/>
  <c r="I12" i="1" s="1"/>
  <c r="I16" i="1" s="1"/>
  <c r="H10" i="1"/>
  <c r="H12" i="1" s="1"/>
  <c r="G10" i="1"/>
  <c r="G12" i="1" s="1"/>
  <c r="G16" i="1" s="1"/>
  <c r="F10" i="1"/>
  <c r="F12" i="1" s="1"/>
  <c r="F16" i="1" l="1"/>
  <c r="J12" i="1"/>
  <c r="G27" i="1"/>
  <c r="K12" i="1"/>
  <c r="H16" i="1"/>
  <c r="K23" i="1"/>
  <c r="H26" i="1"/>
  <c r="K26" i="1" s="1"/>
  <c r="I27" i="1"/>
  <c r="J23" i="1"/>
  <c r="F26" i="1"/>
  <c r="J26" i="1" s="1"/>
  <c r="J10" i="1"/>
  <c r="K10" i="1"/>
  <c r="J13" i="1"/>
  <c r="J21" i="1"/>
  <c r="K13" i="1"/>
  <c r="K21" i="1"/>
  <c r="K16" i="1" l="1"/>
  <c r="H27" i="1"/>
  <c r="K27" i="1" s="1"/>
  <c r="J16" i="1"/>
  <c r="F27" i="1"/>
  <c r="J27" i="1" s="1"/>
</calcChain>
</file>

<file path=xl/sharedStrings.xml><?xml version="1.0" encoding="utf-8"?>
<sst xmlns="http://schemas.openxmlformats.org/spreadsheetml/2006/main" count="1632" uniqueCount="451">
  <si>
    <t>IZVJEŠTAJ O IZVRŠENJU FINANCIJSKOG PLANA
INSTITUT RUĐER BOŠKOVIĆ
OD 01.01.2026. DO 30.06.2026.</t>
  </si>
  <si>
    <t>I. OPĆI DIO</t>
  </si>
  <si>
    <t>SAŽETAK  RAČUNA PRIHODA I RASHODA I RAČUNA FINANCIRANJA</t>
  </si>
  <si>
    <t>SAŽETAK RAČUNA PRIHODA I RASHODA</t>
  </si>
  <si>
    <t>BROJČANA OZNAKA I NAZIV</t>
  </si>
  <si>
    <t>OSTVARENJE / IZVRŠENJE
PRETHODNE GODINE</t>
  </si>
  <si>
    <t>IZVORNI PLAN ILI REBALANS
IZVJEŠTAJNOG RAZDOBLJA</t>
  </si>
  <si>
    <t>TEKUĆI PLAN
IZVJEŠTAJNOG RAZDOBLJA</t>
  </si>
  <si>
    <t>OSTVARENJE / IZVRŠENJE
IZVJEŠTAJNOG RAZDOBLJA</t>
  </si>
  <si>
    <t>INDEKS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</si>
  <si>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</si>
  <si>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</si>
  <si>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</si>
  <si>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</si>
  <si>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</si>
  <si>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</si>
  <si>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</si>
  <si>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</si>
  <si>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</si>
  <si>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</si>
  <si>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</si>
  <si>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</si>
  <si>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</si>
  <si>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</si>
  <si>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</si>
  <si>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</si>
  <si>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</si>
  <si>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GODIŠNJI IZVJEŠTAJ O IZVRŠENJU FINANCIJSKOG PLANA
INSTITUT RUĐER BOŠKOVIĆ
OD 01.01.2026. DO 30.06.2026.</t>
  </si>
  <si>
    <t>RAČUN PRIHODA I RASHODA</t>
  </si>
  <si>
    <t>IZVJEŠTAJ O PRIHODIMA PREMA EKONOMSKOJ KLASIFIKACIJI</t>
  </si>
  <si>
    <t>INDEKS
(5)/(2)</t>
  </si>
  <si>
    <t>INDEKS
(5)/(4)</t>
  </si>
  <si>
    <t>EUR</t>
  </si>
  <si>
    <t>UKUPNI PRIHODI</t>
  </si>
  <si>
    <t>6</t>
  </si>
  <si>
    <t>Prihodi poslovanja</t>
  </si>
  <si>
    <t xml:space="preserve">  63</t>
  </si>
  <si>
    <t>Pomoći iz inozemstva i od subjekata unutar općeg proračuna</t>
  </si>
  <si>
    <t xml:space="preserve">    632</t>
  </si>
  <si>
    <t>Pomoći od međunarodnih organizacija te institucija i tijela EU</t>
  </si>
  <si>
    <t xml:space="preserve">      6321</t>
  </si>
  <si>
    <t>Tekuće pomoći od međunarodnih organizacija</t>
  </si>
  <si>
    <t xml:space="preserve">      6323</t>
  </si>
  <si>
    <t>Tekuće pomoći od institucija i tijela  EU</t>
  </si>
  <si>
    <t xml:space="preserve">    633</t>
  </si>
  <si>
    <t>Pomoći proračunu iz drugih proračuna i izvanproračunskim korisnicima</t>
  </si>
  <si>
    <t xml:space="preserve">      6331</t>
  </si>
  <si>
    <t>Tekuće pomoći proračunu iz drugih proračuna i izvanproračunskim korisnicima</t>
  </si>
  <si>
    <t xml:space="preserve">    636</t>
  </si>
  <si>
    <t>Pomoći proračunskim korisnicima iz proračuna koji im nije nadležan</t>
  </si>
  <si>
    <t xml:space="preserve">      6361</t>
  </si>
  <si>
    <t>Tekuće pomoći proračunskim korisnicima iz proračuna koji im nije nadležan</t>
  </si>
  <si>
    <t xml:space="preserve">    639</t>
  </si>
  <si>
    <t>Prijenosi između proračunskih korisnika istog proračuna</t>
  </si>
  <si>
    <t xml:space="preserve">      6391</t>
  </si>
  <si>
    <t>Tekući prijenosi između proračunskih korisnika istog proračuna</t>
  </si>
  <si>
    <t xml:space="preserve">      6393</t>
  </si>
  <si>
    <t>Tekući prijenosi između proračunskih korisnika istog proračuna temeljem prijenosa EU sredstava</t>
  </si>
  <si>
    <t xml:space="preserve">      6394</t>
  </si>
  <si>
    <t>Kapitalni prijenosi između proračunskih korisnika istog proračuna temeljem prijenosa EU sredstava</t>
  </si>
  <si>
    <t xml:space="preserve">  64</t>
  </si>
  <si>
    <t>Prihodi od imovine</t>
  </si>
  <si>
    <t xml:space="preserve">    641</t>
  </si>
  <si>
    <t>Prihodi od financijske imovine</t>
  </si>
  <si>
    <t xml:space="preserve">      6414</t>
  </si>
  <si>
    <t>Prihodi od zateznih kamata</t>
  </si>
  <si>
    <t xml:space="preserve">      6415</t>
  </si>
  <si>
    <t>Prihodi od pozitivnih tečajnih razlika i razlika zbog primjene valutne klauzule</t>
  </si>
  <si>
    <t xml:space="preserve">  65</t>
  </si>
  <si>
    <t>Prihodi od upravnih i administrativnih pristojbi, pristojbi po posebnim propisima i naknada</t>
  </si>
  <si>
    <t xml:space="preserve">    652</t>
  </si>
  <si>
    <t>Prihodi po posebnim propisima</t>
  </si>
  <si>
    <t xml:space="preserve">      6526</t>
  </si>
  <si>
    <t>Ostali nespomenuti prihodi</t>
  </si>
  <si>
    <t xml:space="preserve">  66</t>
  </si>
  <si>
    <t>Prihodi od prodaje proizvoda i robe te pruženih usluga, prihodi od donacija te povrati po protestiranim jamstvima</t>
  </si>
  <si>
    <t xml:space="preserve">    661</t>
  </si>
  <si>
    <t>Prihodi od prodaje proizvoda i robe te pruženih usluga</t>
  </si>
  <si>
    <t xml:space="preserve">      6614</t>
  </si>
  <si>
    <t>Prihodi od prodaje proizvoda i robe</t>
  </si>
  <si>
    <t xml:space="preserve">      6615</t>
  </si>
  <si>
    <t>Prihodi od pruženih usluga</t>
  </si>
  <si>
    <t xml:space="preserve">    663</t>
  </si>
  <si>
    <t>Donacije od pravnih i fizičkih osoba izvan općeg proračuna i povrat donacija po protestiranim jamstvima</t>
  </si>
  <si>
    <t xml:space="preserve">      6631</t>
  </si>
  <si>
    <t>Tekuće donacije</t>
  </si>
  <si>
    <t xml:space="preserve">      6632</t>
  </si>
  <si>
    <t>Kapitalne donacije</t>
  </si>
  <si>
    <t xml:space="preserve">  67</t>
  </si>
  <si>
    <t>Prihodi iz nadležnog proračuna i od HZZO-a temeljem ugovornih obveza</t>
  </si>
  <si>
    <t xml:space="preserve">    671</t>
  </si>
  <si>
    <t>Prihodi iz nadležnog proračuna za financiranje redovne djelatnosti proračunskih korisnika</t>
  </si>
  <si>
    <t xml:space="preserve">      6711</t>
  </si>
  <si>
    <t>Prihodi iz nadležnog proračuna za financiranje rashoda poslovanja</t>
  </si>
  <si>
    <t xml:space="preserve">      6712</t>
  </si>
  <si>
    <t>Prihodi iz nadležnog proračuna za financiranje rashoda za nabavu nefinancijske imovine</t>
  </si>
  <si>
    <t xml:space="preserve">  68</t>
  </si>
  <si>
    <t>Kazne, upravne mjere i ostali prihodi</t>
  </si>
  <si>
    <t xml:space="preserve">    681</t>
  </si>
  <si>
    <t>Kazne i upravne mjere</t>
  </si>
  <si>
    <t xml:space="preserve">      6819</t>
  </si>
  <si>
    <t>Ostale kazne</t>
  </si>
  <si>
    <t>7</t>
  </si>
  <si>
    <t>Prihodi od prodaje nefinancijske imovine</t>
  </si>
  <si>
    <t xml:space="preserve">  72</t>
  </si>
  <si>
    <t>Prihodi od prodaje proizvedene dugotrajne imovine</t>
  </si>
  <si>
    <t xml:space="preserve">    721</t>
  </si>
  <si>
    <t>Prihodi od prodaje građevinskih objekata</t>
  </si>
  <si>
    <t xml:space="preserve">      7211</t>
  </si>
  <si>
    <t>Stambeni objekti</t>
  </si>
  <si>
    <t xml:space="preserve">    722</t>
  </si>
  <si>
    <t>Prihodi od prodaje postrojenja i opreme</t>
  </si>
  <si>
    <t xml:space="preserve">      7221</t>
  </si>
  <si>
    <t>Uredska oprema i namještaj</t>
  </si>
  <si>
    <t xml:space="preserve">      7224</t>
  </si>
  <si>
    <t>Medicinska i laboratorijska oprema</t>
  </si>
  <si>
    <t xml:space="preserve">      7225</t>
  </si>
  <si>
    <t>Instrumenti, uređaji i strojevi</t>
  </si>
  <si>
    <t xml:space="preserve">    723</t>
  </si>
  <si>
    <t>Prihodi od prodaje prijevoznih sredstava</t>
  </si>
  <si>
    <t xml:space="preserve">      7231</t>
  </si>
  <si>
    <t>Prijevozna sredstva u cestovnom prometu</t>
  </si>
  <si>
    <t>8</t>
  </si>
  <si>
    <t>Primici od financijske imovine i zaduživanja</t>
  </si>
  <si>
    <t xml:space="preserve">  81</t>
  </si>
  <si>
    <t>Primljeni povrati glavnica danih zajmova i depozita</t>
  </si>
  <si>
    <t xml:space="preserve">    818</t>
  </si>
  <si>
    <t>Primici od povrata depozita i jamčevnih pologa</t>
  </si>
  <si>
    <t xml:space="preserve">      8183</t>
  </si>
  <si>
    <t>Primici od povrata jamčevnih pologa</t>
  </si>
  <si>
    <t>IZVJEŠTAJ O RASHODIMA PREMA EKONOMSKOJ KLASIFIKACIJI</t>
  </si>
  <si>
    <t>UKUPNI RASHODI</t>
  </si>
  <si>
    <t>3</t>
  </si>
  <si>
    <t>Rashodi poslovanja</t>
  </si>
  <si>
    <t xml:space="preserve">  31</t>
  </si>
  <si>
    <t>Rashodi za zaposlene</t>
  </si>
  <si>
    <t xml:space="preserve">    311</t>
  </si>
  <si>
    <t>Plaće (Bruto)</t>
  </si>
  <si>
    <t xml:space="preserve">      3111</t>
  </si>
  <si>
    <t>Plaće za redovan rad</t>
  </si>
  <si>
    <t xml:space="preserve">      3112</t>
  </si>
  <si>
    <t>Plaće u naravi</t>
  </si>
  <si>
    <t xml:space="preserve">      3113</t>
  </si>
  <si>
    <t>Plaće za prekovremeni rad</t>
  </si>
  <si>
    <t xml:space="preserve">      3114</t>
  </si>
  <si>
    <t>Plaće za posebne uvjete rada</t>
  </si>
  <si>
    <t xml:space="preserve">    312</t>
  </si>
  <si>
    <t>Ostali rashodi za zaposlene</t>
  </si>
  <si>
    <t xml:space="preserve">      3121</t>
  </si>
  <si>
    <t xml:space="preserve">    313</t>
  </si>
  <si>
    <t>Doprinosi na plaće</t>
  </si>
  <si>
    <t xml:space="preserve">      3132</t>
  </si>
  <si>
    <t>Doprinosi za obvezno zdravstveno osiguranje</t>
  </si>
  <si>
    <t xml:space="preserve">      3133</t>
  </si>
  <si>
    <t>Doprinosi za obvezno osiguranje u slučaju nezaposlenosti</t>
  </si>
  <si>
    <t xml:space="preserve">  32</t>
  </si>
  <si>
    <t>Materijalni rashodi</t>
  </si>
  <si>
    <t xml:space="preserve">    321</t>
  </si>
  <si>
    <t>Naknade troškova zaposlenima</t>
  </si>
  <si>
    <t xml:space="preserve">      3211</t>
  </si>
  <si>
    <t>Službena putovanja</t>
  </si>
  <si>
    <t xml:space="preserve">      3212</t>
  </si>
  <si>
    <t>Naknade za prijevoz, za rad na terenu i odvojeni život</t>
  </si>
  <si>
    <t xml:space="preserve">      3213</t>
  </si>
  <si>
    <t>Stručno usavršavanje zaposlenika</t>
  </si>
  <si>
    <t xml:space="preserve">      3214</t>
  </si>
  <si>
    <t>Ostale naknade troškova zaposlenima</t>
  </si>
  <si>
    <t xml:space="preserve">    322</t>
  </si>
  <si>
    <t>Rashodi za materijal i energiju</t>
  </si>
  <si>
    <t xml:space="preserve">      3221</t>
  </si>
  <si>
    <t>Uredski materijal i ostali materijalni rashodi</t>
  </si>
  <si>
    <t xml:space="preserve">      3222</t>
  </si>
  <si>
    <t>Materijal i sirovine</t>
  </si>
  <si>
    <t xml:space="preserve">      3223</t>
  </si>
  <si>
    <t>Energija</t>
  </si>
  <si>
    <t xml:space="preserve">      3224</t>
  </si>
  <si>
    <t>Materijal i dijelovi za tekuće i investicijsko održavanje</t>
  </si>
  <si>
    <t xml:space="preserve">      3225</t>
  </si>
  <si>
    <t>Sitni inventar i auto gume</t>
  </si>
  <si>
    <t xml:space="preserve">      3227</t>
  </si>
  <si>
    <t>Službena, radna i zaštitna odjeća i obuća</t>
  </si>
  <si>
    <t xml:space="preserve">    323</t>
  </si>
  <si>
    <t>Rashodi za usluge</t>
  </si>
  <si>
    <t xml:space="preserve">      3231</t>
  </si>
  <si>
    <t>Usluge telefona, pošte i prijevoza</t>
  </si>
  <si>
    <t xml:space="preserve">      3232</t>
  </si>
  <si>
    <t>Usluge tekućeg i investicijskog održavanja</t>
  </si>
  <si>
    <t xml:space="preserve">      3233</t>
  </si>
  <si>
    <t>Usluge promidžbe i informiranja</t>
  </si>
  <si>
    <t xml:space="preserve">      3234</t>
  </si>
  <si>
    <t>Komunalne usluge</t>
  </si>
  <si>
    <t xml:space="preserve">      3235</t>
  </si>
  <si>
    <t>Zakupnine i najamnine</t>
  </si>
  <si>
    <t xml:space="preserve">      3236</t>
  </si>
  <si>
    <t>Zdravstvene i veterinarske usluge</t>
  </si>
  <si>
    <t xml:space="preserve">      3237</t>
  </si>
  <si>
    <t>Intelektualne i osobne usluge</t>
  </si>
  <si>
    <t xml:space="preserve">      3238</t>
  </si>
  <si>
    <t>Računalne usluge</t>
  </si>
  <si>
    <t xml:space="preserve">      3239</t>
  </si>
  <si>
    <t>Ostale usluge</t>
  </si>
  <si>
    <t xml:space="preserve">    324</t>
  </si>
  <si>
    <t>Naknade troškova osobama izvan radnog odnosa</t>
  </si>
  <si>
    <t xml:space="preserve">      3241</t>
  </si>
  <si>
    <t xml:space="preserve">    329</t>
  </si>
  <si>
    <t>Ostali nespomenuti rashodi poslovanja</t>
  </si>
  <si>
    <t xml:space="preserve">      3291</t>
  </si>
  <si>
    <t>Naknade za rad predstavničkih i izvršnih tijela, povjerenstava i slično</t>
  </si>
  <si>
    <t xml:space="preserve">      3292</t>
  </si>
  <si>
    <t>Premije osiguranja</t>
  </si>
  <si>
    <t xml:space="preserve">      3293</t>
  </si>
  <si>
    <t>Reprezentacija</t>
  </si>
  <si>
    <t xml:space="preserve">      3294</t>
  </si>
  <si>
    <t>Članarine i norme</t>
  </si>
  <si>
    <t xml:space="preserve">      3295</t>
  </si>
  <si>
    <t>Pristojbe i naknade</t>
  </si>
  <si>
    <t xml:space="preserve">      3296</t>
  </si>
  <si>
    <t>Troškovi sudskih postupaka</t>
  </si>
  <si>
    <t xml:space="preserve">      3299</t>
  </si>
  <si>
    <t xml:space="preserve">  34</t>
  </si>
  <si>
    <t>Financijski rashodi</t>
  </si>
  <si>
    <t xml:space="preserve">    343</t>
  </si>
  <si>
    <t>Ostali financijski rashodi</t>
  </si>
  <si>
    <t xml:space="preserve">      3431</t>
  </si>
  <si>
    <t>Bankarske usluge i usluge platnog prometa</t>
  </si>
  <si>
    <t xml:space="preserve">      3432</t>
  </si>
  <si>
    <t>Negativne tečajne razlike i razlike zbog primjene valutne klauzule</t>
  </si>
  <si>
    <t xml:space="preserve">      3433</t>
  </si>
  <si>
    <t>Zatezne kamate</t>
  </si>
  <si>
    <t xml:space="preserve">  36</t>
  </si>
  <si>
    <t>Pomoći dane u inozemstvo i unutar općeg proračuna</t>
  </si>
  <si>
    <t xml:space="preserve">    368</t>
  </si>
  <si>
    <t>Pomoći temeljem prijenosa EU sredstava</t>
  </si>
  <si>
    <t xml:space="preserve">      3681</t>
  </si>
  <si>
    <t>Tekuće pomoći temeljem prijenosa EU sredstava</t>
  </si>
  <si>
    <t xml:space="preserve">    369</t>
  </si>
  <si>
    <t xml:space="preserve">      3691</t>
  </si>
  <si>
    <t xml:space="preserve">      3693</t>
  </si>
  <si>
    <t xml:space="preserve">  37</t>
  </si>
  <si>
    <t>Naknade građanima i kućanstvima na temelju osiguranja i druge naknade</t>
  </si>
  <si>
    <t xml:space="preserve">    372</t>
  </si>
  <si>
    <t>Ostale naknade građanima i kućanstvima iz proračuna</t>
  </si>
  <si>
    <t xml:space="preserve">      3721</t>
  </si>
  <si>
    <t>Naknade građanima i kućanstvima u novcu</t>
  </si>
  <si>
    <t xml:space="preserve">  38</t>
  </si>
  <si>
    <t>Ostali rashodi</t>
  </si>
  <si>
    <t xml:space="preserve">    381</t>
  </si>
  <si>
    <t xml:space="preserve">      3813</t>
  </si>
  <si>
    <t>Tekuće donacije iz EU sredstava</t>
  </si>
  <si>
    <t>4</t>
  </si>
  <si>
    <t>Rashodi za nabavu nefinancijske imovine</t>
  </si>
  <si>
    <t xml:space="preserve">  42</t>
  </si>
  <si>
    <t>Rashodi za nabavu proizvedene dugotrajne imovine</t>
  </si>
  <si>
    <t xml:space="preserve">    421</t>
  </si>
  <si>
    <t>Građevinski objekti</t>
  </si>
  <si>
    <t xml:space="preserve">      4212</t>
  </si>
  <si>
    <t>Poslovni objekti</t>
  </si>
  <si>
    <t xml:space="preserve">      4214</t>
  </si>
  <si>
    <t>Ostali građevinski objekti</t>
  </si>
  <si>
    <t xml:space="preserve">    422</t>
  </si>
  <si>
    <t>Postrojenja i oprema</t>
  </si>
  <si>
    <t xml:space="preserve">      4221</t>
  </si>
  <si>
    <t xml:space="preserve">      4222</t>
  </si>
  <si>
    <t>Komunikacijska oprema</t>
  </si>
  <si>
    <t xml:space="preserve">      4223</t>
  </si>
  <si>
    <t>Oprema za održavanje i zaštitu</t>
  </si>
  <si>
    <t xml:space="preserve">      4224</t>
  </si>
  <si>
    <t xml:space="preserve">      4225</t>
  </si>
  <si>
    <t xml:space="preserve">      4227</t>
  </si>
  <si>
    <t>Uređaji, strojevi i oprema za ostale namjene</t>
  </si>
  <si>
    <t xml:space="preserve">    423</t>
  </si>
  <si>
    <t>Prijevozna sredstva</t>
  </si>
  <si>
    <t xml:space="preserve">      4233</t>
  </si>
  <si>
    <t>Prijevozna sredstva u pomorskom i riječnom prometu</t>
  </si>
  <si>
    <t xml:space="preserve">    424</t>
  </si>
  <si>
    <t>Knjige, umjetnička djela i ostale izložbene vrijednosti</t>
  </si>
  <si>
    <t xml:space="preserve">      4241</t>
  </si>
  <si>
    <t>Knjige</t>
  </si>
  <si>
    <t xml:space="preserve">    426</t>
  </si>
  <si>
    <t>Nematerijalna proizvedena imovina</t>
  </si>
  <si>
    <t xml:space="preserve">      4262</t>
  </si>
  <si>
    <t>Ulaganja u računalne programe</t>
  </si>
  <si>
    <t xml:space="preserve">  45</t>
  </si>
  <si>
    <t>Rashodi za dodatna ulaganja na nefinancijskoj imovini</t>
  </si>
  <si>
    <t xml:space="preserve">    451</t>
  </si>
  <si>
    <t>Dodatna ulaganja na građevinskim objektima</t>
  </si>
  <si>
    <t xml:space="preserve">      4511</t>
  </si>
  <si>
    <t>5</t>
  </si>
  <si>
    <t>Izdaci za financijsku imovinu i otplate zajmova</t>
  </si>
  <si>
    <t xml:space="preserve">  51</t>
  </si>
  <si>
    <t>Izdaci za dane zajmove i depozite</t>
  </si>
  <si>
    <t xml:space="preserve">    518</t>
  </si>
  <si>
    <t>Izdaci za depozite i jamčevne pologe</t>
  </si>
  <si>
    <t xml:space="preserve">      5183</t>
  </si>
  <si>
    <t>Izdaci za jamčevne pologe</t>
  </si>
  <si>
    <t>IZVJEŠTAJ O PRIHODIMA I RASHODIMA PREMA IZVORIMA FINANCIRANJA</t>
  </si>
  <si>
    <t>PRIHODI</t>
  </si>
  <si>
    <t>1</t>
  </si>
  <si>
    <t>Opći prihodi i primici</t>
  </si>
  <si>
    <t xml:space="preserve">  11</t>
  </si>
  <si>
    <t>OPĆI PRIH.I PRIM.MINISTAR</t>
  </si>
  <si>
    <t xml:space="preserve">  12</t>
  </si>
  <si>
    <t>SREDSTVA NACIONALNOG SUFINANCIRANJA</t>
  </si>
  <si>
    <t>Vlastiti prihodi</t>
  </si>
  <si>
    <t>VLASTITI IZVORI</t>
  </si>
  <si>
    <t>Pomoći</t>
  </si>
  <si>
    <t xml:space="preserve">  5011</t>
  </si>
  <si>
    <t>Pomoći iz državnog proračuna kroz opće prihode i primitke</t>
  </si>
  <si>
    <t xml:space="preserve">  5012</t>
  </si>
  <si>
    <t xml:space="preserve">  5052</t>
  </si>
  <si>
    <t>Pomoći iz državnog proračuna kroz ostale pomoći</t>
  </si>
  <si>
    <t xml:space="preserve">  50810</t>
  </si>
  <si>
    <t>Pomoći iz DP kroz namjenske primitke od zaduživanja-ostale</t>
  </si>
  <si>
    <t>POMOĆI EU</t>
  </si>
  <si>
    <t xml:space="preserve">    51000</t>
  </si>
  <si>
    <t>Programi Unije - raspoloživ predujam</t>
  </si>
  <si>
    <t xml:space="preserve">  52</t>
  </si>
  <si>
    <t>OSTALE POMOĆI</t>
  </si>
  <si>
    <t xml:space="preserve">  533</t>
  </si>
  <si>
    <t>Ostale darovnice</t>
  </si>
  <si>
    <t xml:space="preserve">  563</t>
  </si>
  <si>
    <t>Europski fond za regionalni razvoj (ERDF)</t>
  </si>
  <si>
    <t xml:space="preserve">    56300</t>
  </si>
  <si>
    <t>Europski fond za regionalni razvoj - raspoloživ predujam</t>
  </si>
  <si>
    <t xml:space="preserve">    56311</t>
  </si>
  <si>
    <t>Europski fond za regionalni razvoj-predfinanciranje iz izvora 11</t>
  </si>
  <si>
    <t xml:space="preserve">  581</t>
  </si>
  <si>
    <t>Mehanizam za oporavak i otpornost</t>
  </si>
  <si>
    <t xml:space="preserve">    58100</t>
  </si>
  <si>
    <t>Mehanizam za oporavak i otpornost-raspoloživ predujam ili unaprijed naplaćen prihod</t>
  </si>
  <si>
    <t>Donacije</t>
  </si>
  <si>
    <t xml:space="preserve">  61</t>
  </si>
  <si>
    <t>DONACIJE</t>
  </si>
  <si>
    <t>INOZ. DONACIJE</t>
  </si>
  <si>
    <t>Prihodi od nefin. imovine i nadoknade štete s osnova osig.</t>
  </si>
  <si>
    <t xml:space="preserve">  71</t>
  </si>
  <si>
    <t>PRIHODI OD NEFIN.IMOVINE</t>
  </si>
  <si>
    <t>Namjenski primici od zaduživanja</t>
  </si>
  <si>
    <t xml:space="preserve">  815</t>
  </si>
  <si>
    <t>NAMJENSKI PRIMICI OD ZADUŽIVANJA</t>
  </si>
  <si>
    <t>RASHODI</t>
  </si>
  <si>
    <t xml:space="preserve">  561</t>
  </si>
  <si>
    <t>Europski socijalni fond (ESF)</t>
  </si>
  <si>
    <t>IZVJEŠTAJ O RASHODIMA PREMA FUNKCIJSKOJ KLASIFIKACIJI</t>
  </si>
  <si>
    <t xml:space="preserve">  01</t>
  </si>
  <si>
    <t>Opće javne usluge</t>
  </si>
  <si>
    <t xml:space="preserve">    015</t>
  </si>
  <si>
    <t>Istraživanje i razvoj: Opće javne usluge</t>
  </si>
  <si>
    <t xml:space="preserve">  09</t>
  </si>
  <si>
    <t>Obrazovanje</t>
  </si>
  <si>
    <t xml:space="preserve">    094</t>
  </si>
  <si>
    <t>Visoka naobrazba</t>
  </si>
  <si>
    <t>IZVJEŠTAJ RAČUNA FINANCIRANJA PREMA EKONOMSKOJ KLASIFIKACIJI</t>
  </si>
  <si>
    <t>UKUPNI IZDACI</t>
  </si>
  <si>
    <t>UKUPNI PRIMICI</t>
  </si>
  <si>
    <t>IZVJEŠTAJ RAČUNA FINANCIRANJA PREMA IZVORIMA FINANCIRANJA</t>
  </si>
  <si>
    <t>PRIMICI</t>
  </si>
  <si>
    <t>IZDACI</t>
  </si>
  <si>
    <t>II. POSEBNI DIO</t>
  </si>
  <si>
    <t>IZVJEŠTAJ PO PROGRAMSKOJ KLASIFIKACIJI</t>
  </si>
  <si>
    <t>INDEKS
(4)/(3)</t>
  </si>
  <si>
    <t>08008</t>
  </si>
  <si>
    <t>Javni instituti u Republici Hrvatskoj</t>
  </si>
  <si>
    <t>ZNANOST I TEHNOLOŠKI RAZVOJ</t>
  </si>
  <si>
    <t xml:space="preserve">    3801</t>
  </si>
  <si>
    <t>ULAGANJE U ZNANSTVENO ISTRAŽIVAČKU DJELATNOST</t>
  </si>
  <si>
    <t xml:space="preserve">      A622150</t>
  </si>
  <si>
    <t>Programsko financiranje javnih instituta</t>
  </si>
  <si>
    <t xml:space="preserve">        11</t>
  </si>
  <si>
    <t xml:space="preserve">          31</t>
  </si>
  <si>
    <t xml:space="preserve">            3111</t>
  </si>
  <si>
    <t xml:space="preserve">            3112</t>
  </si>
  <si>
    <t xml:space="preserve">            3114</t>
  </si>
  <si>
    <t xml:space="preserve">            3121</t>
  </si>
  <si>
    <t xml:space="preserve">            3132</t>
  </si>
  <si>
    <t xml:space="preserve">          32</t>
  </si>
  <si>
    <t xml:space="preserve">            3211</t>
  </si>
  <si>
    <t xml:space="preserve">            3212</t>
  </si>
  <si>
    <t xml:space="preserve">            3213</t>
  </si>
  <si>
    <t xml:space="preserve">            3221</t>
  </si>
  <si>
    <t xml:space="preserve">            3222</t>
  </si>
  <si>
    <t xml:space="preserve">            3223</t>
  </si>
  <si>
    <t xml:space="preserve">            3224</t>
  </si>
  <si>
    <t xml:space="preserve">            3225</t>
  </si>
  <si>
    <t xml:space="preserve">            3227</t>
  </si>
  <si>
    <t xml:space="preserve">            3231</t>
  </si>
  <si>
    <t xml:space="preserve">            3232</t>
  </si>
  <si>
    <t xml:space="preserve">            3233</t>
  </si>
  <si>
    <t xml:space="preserve">            3234</t>
  </si>
  <si>
    <t xml:space="preserve">            3235</t>
  </si>
  <si>
    <t xml:space="preserve">            3236</t>
  </si>
  <si>
    <t xml:space="preserve">            3237</t>
  </si>
  <si>
    <t xml:space="preserve">            3238</t>
  </si>
  <si>
    <t xml:space="preserve">            3239</t>
  </si>
  <si>
    <t xml:space="preserve">            3241</t>
  </si>
  <si>
    <t xml:space="preserve">            3291</t>
  </si>
  <si>
    <t xml:space="preserve">            3292</t>
  </si>
  <si>
    <t xml:space="preserve">            3293</t>
  </si>
  <si>
    <t xml:space="preserve">            3294</t>
  </si>
  <si>
    <t xml:space="preserve">            3295</t>
  </si>
  <si>
    <t xml:space="preserve">            3296</t>
  </si>
  <si>
    <t xml:space="preserve">            3299</t>
  </si>
  <si>
    <t xml:space="preserve">          34</t>
  </si>
  <si>
    <t xml:space="preserve">            3431</t>
  </si>
  <si>
    <t xml:space="preserve">            3432</t>
  </si>
  <si>
    <t xml:space="preserve">            3433</t>
  </si>
  <si>
    <t xml:space="preserve">          42</t>
  </si>
  <si>
    <t xml:space="preserve">            4214</t>
  </si>
  <si>
    <t xml:space="preserve">            4221</t>
  </si>
  <si>
    <t xml:space="preserve">            4222</t>
  </si>
  <si>
    <t xml:space="preserve">            4223</t>
  </si>
  <si>
    <t xml:space="preserve">            4224</t>
  </si>
  <si>
    <t xml:space="preserve">            4225</t>
  </si>
  <si>
    <t xml:space="preserve">            4241</t>
  </si>
  <si>
    <t xml:space="preserve">            4262</t>
  </si>
  <si>
    <t xml:space="preserve">          45</t>
  </si>
  <si>
    <t xml:space="preserve">            4511</t>
  </si>
  <si>
    <t xml:space="preserve">      A622151</t>
  </si>
  <si>
    <t>Programsko financiranje javnih instituta - iz evidencijskih prihoda</t>
  </si>
  <si>
    <t xml:space="preserve">        31</t>
  </si>
  <si>
    <t xml:space="preserve">            3113</t>
  </si>
  <si>
    <t xml:space="preserve">            3214</t>
  </si>
  <si>
    <t xml:space="preserve">          37</t>
  </si>
  <si>
    <t xml:space="preserve">            3721</t>
  </si>
  <si>
    <t xml:space="preserve">            4227</t>
  </si>
  <si>
    <t xml:space="preserve">            4233</t>
  </si>
  <si>
    <t xml:space="preserve">        5011</t>
  </si>
  <si>
    <t xml:space="preserve">        5012</t>
  </si>
  <si>
    <t xml:space="preserve">        5052</t>
  </si>
  <si>
    <t xml:space="preserve">          36</t>
  </si>
  <si>
    <t xml:space="preserve">            3681</t>
  </si>
  <si>
    <t xml:space="preserve">            3691</t>
  </si>
  <si>
    <t xml:space="preserve">            3693</t>
  </si>
  <si>
    <t xml:space="preserve">          38</t>
  </si>
  <si>
    <t xml:space="preserve">            3813</t>
  </si>
  <si>
    <t xml:space="preserve">        50810</t>
  </si>
  <si>
    <t xml:space="preserve">        51000</t>
  </si>
  <si>
    <t xml:space="preserve">        52</t>
  </si>
  <si>
    <t xml:space="preserve">        533</t>
  </si>
  <si>
    <t xml:space="preserve">        56311</t>
  </si>
  <si>
    <t xml:space="preserve">        581</t>
  </si>
  <si>
    <t xml:space="preserve">        58100</t>
  </si>
  <si>
    <t xml:space="preserve">        61</t>
  </si>
  <si>
    <t xml:space="preserve">        71</t>
  </si>
  <si>
    <t xml:space="preserve">      A622152</t>
  </si>
  <si>
    <t>Programsko financiranje javnih instituta - iz strukturnih i investicijskih fondova EU</t>
  </si>
  <si>
    <t xml:space="preserve">        12</t>
  </si>
  <si>
    <t xml:space="preserve">        561</t>
  </si>
  <si>
    <t xml:space="preserve">        563</t>
  </si>
  <si>
    <t xml:space="preserve">        56300</t>
  </si>
  <si>
    <t>Pomoći iz državnog proračuna kroz nacionalno sufinanciranje EU projekata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</si>
</sst>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9">
    <font>
      <sz val="11"/>
      <color theme="1"/>
      <name val="Calibri"/>
      <family val="2"/>
      <scheme val="minor"/>
    </font>
    <font>
      <b/>
      <sz val="12"/>
      <name val="Aptos Narrow"/>
    </font>
    <font>
      <b/>
      <sz val="10"/>
      <name val="Aptos Narrow"/>
    </font>
    <font>
      <b/>
      <sz val="8"/>
      <name val="Aptos Narrow"/>
    </font>
    <font>
      <b/>
      <sz val="11"/>
      <name val="Aptos Narrow"/>
    </font>
    <font>
      <sz val="10"/>
      <color rgb="FF99CCFF"/>
      <name val="Aptos Narrow"/>
    </font>
    <font>
      <b/>
      <sz val="10"/>
      <color rgb="FF99CCFF"/>
      <name val="Aptos Narrow"/>
    </font>
    <font>
      <sz val="10"/>
      <name val="Aptos Narrow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E6F5"/>
      </patternFill>
    </fill>
    <fill>
      <patternFill patternType="solid">
        <fgColor rgb="FFD9D9D9"/>
      </patternFill>
    </fill>
    <fill>
      <patternFill patternType="solid">
        <fgColor rgb="FFACB9CA"/>
      </patternFill>
    </fill>
    <fill>
      <patternFill patternType="solid">
        <fgColor rgb="FFD6DCE4"/>
      </patternFill>
    </fill>
    <fill>
      <patternFill patternType="solid">
        <fgColor rgb="FFE6E6E6"/>
      </patternFill>
    </fill>
    <fill>
      <patternFill patternType="solid">
        <fgColor rgb="FFF2F2F2"/>
      </patternFill>
    </fill>
    <fill>
      <patternFill patternType="solid">
        <fgColor rgb="FFDFF0DF"/>
      </patternFill>
    </fill>
    <fill>
      <patternFill patternType="solid">
        <fgColor rgb="FFD9ECF8"/>
      </patternFill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0">
    <xf numFmtId="0" fontId="0" fillId="0" borderId="0" xfId="0"/>
    <xf numFmtId="4" fontId="2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4" fontId="2" fillId="4" borderId="0" xfId="0" applyNumberFormat="1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4" fontId="2" fillId="5" borderId="0" xfId="0" applyNumberFormat="1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4" fontId="7" fillId="6" borderId="0" xfId="0" applyNumberFormat="1" applyFont="1" applyFill="1" applyAlignment="1">
      <alignment vertical="center" wrapText="1"/>
    </xf>
    <xf numFmtId="0" fontId="7" fillId="7" borderId="0" xfId="0" applyFont="1" applyFill="1" applyAlignment="1">
      <alignment vertical="center" wrapText="1"/>
    </xf>
    <xf numFmtId="4" fontId="7" fillId="7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2" fillId="6" borderId="0" xfId="0" applyFont="1" applyFill="1" applyAlignment="1">
      <alignment vertical="center" wrapText="1"/>
    </xf>
    <xf numFmtId="4" fontId="2" fillId="6" borderId="0" xfId="0" applyNumberFormat="1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4" fontId="2" fillId="8" borderId="0" xfId="0" applyNumberFormat="1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4" fontId="2" fillId="9" borderId="0" xfId="0" applyNumberFormat="1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4" fontId="2" fillId="10" borderId="0" xfId="0" applyNumberFormat="1" applyFont="1" applyFill="1" applyAlignment="1">
      <alignment vertical="center" wrapText="1"/>
    </xf>
    <xf numFmtId="0" fontId="0" fillId="0" borderId="0" xfId="0"/>
    <xf numFmtId="4" fontId="0" fillId="0" borderId="0" xfId="0" applyNumberFormat="1"/>
    <xf numFmtId="0" fontId="2" fillId="11" borderId="0" xfId="0" applyFont="1" applyFill="1" applyAlignment="1">
      <alignment vertical="center" wrapText="1"/>
    </xf>
    <xf numFmtId="4" fontId="2" fillId="11" borderId="0" xfId="0" applyNumberFormat="1" applyFont="1" applyFill="1" applyAlignment="1">
      <alignment vertical="center" wrapText="1"/>
    </xf>
    <xf numFmtId="0" fontId="0" fillId="0" borderId="0" xfId="0"/>
    <xf numFmtId="43" fontId="0" fillId="0" borderId="0" xfId="1" applyFont="1"/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Border="1"/>
  </cellXfs>
  <cellStyles count="2">
    <cellStyle name="Normalno" xfId="0" builtinId="0"/>
    <cellStyle name="Zarez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workbookViewId="0">
      <selection sqref="A1:K27"/>
    </sheetView>
  </sheetViews>
  <sheetFormatPr defaultRowHeight="14.25"/>
  <cols>
    <col min="1" max="4" width="8.59765625" style="9" customWidth="1"/>
    <col min="5" max="5" width="18.06640625" style="9" customWidth="1"/>
    <col min="6" max="6" width="16.59765625" style="9" customWidth="1"/>
    <col min="7" max="8" width="16.53125" style="9" customWidth="1"/>
    <col min="9" max="9" width="16.59765625" style="9" customWidth="1"/>
    <col min="10" max="10" width="11.46484375" style="9" customWidth="1"/>
    <col min="11" max="11" width="13.59765625" style="9" customWidth="1"/>
  </cols>
  <sheetData>
    <row r="1" spans="1:11" ht="51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7.2" customHeight="1"/>
    <row r="3" spans="1:11" ht="17.2" customHeight="1">
      <c r="A3" s="40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7.2" customHeight="1"/>
    <row r="5" spans="1:11" ht="17.2" customHeight="1">
      <c r="A5" s="40" t="s">
        <v>2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17.2" customHeight="1"/>
    <row r="7" spans="1:11" ht="18" customHeight="1">
      <c r="A7" s="43" t="s">
        <v>3</v>
      </c>
      <c r="B7" s="41"/>
      <c r="C7" s="41"/>
      <c r="D7" s="41"/>
      <c r="E7" s="41"/>
    </row>
    <row r="8" spans="1:11" ht="55.25" customHeight="1">
      <c r="A8" s="44" t="s">
        <v>4</v>
      </c>
      <c r="B8" s="38"/>
      <c r="C8" s="38"/>
      <c r="D8" s="38"/>
      <c r="E8" s="39"/>
      <c r="F8" s="10" t="s">
        <v>5</v>
      </c>
      <c r="G8" s="10" t="s">
        <v>6</v>
      </c>
      <c r="H8" s="10" t="s">
        <v>7</v>
      </c>
      <c r="I8" s="10" t="s">
        <v>8</v>
      </c>
      <c r="J8" s="10" t="s">
        <v>9</v>
      </c>
      <c r="K8" s="10" t="s">
        <v>9</v>
      </c>
    </row>
    <row r="9" spans="1:11">
      <c r="A9" s="45">
        <v>1</v>
      </c>
      <c r="B9" s="38"/>
      <c r="C9" s="38"/>
      <c r="D9" s="38"/>
      <c r="E9" s="39"/>
      <c r="F9" s="11">
        <v>2</v>
      </c>
      <c r="G9" s="11">
        <v>3</v>
      </c>
      <c r="H9" s="11">
        <v>4</v>
      </c>
      <c r="I9" s="11">
        <v>5</v>
      </c>
      <c r="J9" s="11" t="s">
        <v>10</v>
      </c>
      <c r="K9" s="11" t="s">
        <v>11</v>
      </c>
    </row>
    <row r="10" spans="1:11">
      <c r="A10" s="37" t="s">
        <v>12</v>
      </c>
      <c r="B10" s="38"/>
      <c r="C10" s="38"/>
      <c r="D10" s="38"/>
      <c r="E10" s="39"/>
      <c r="F10" s="1">
        <f>_xlfn.SINGLE(_xlfn.XLOOKUP("6",a1_prihodi_oznaka,a1_prihodi_real_preth,0,0))</f>
        <v>32659419.73</v>
      </c>
      <c r="G10" s="1">
        <f>_xlfn.SINGLE(_xlfn.XLOOKUP("6",a1_prihodi_oznaka,a1_prihodi_izvorni_plan,0,0))</f>
        <v>85282230.159999996</v>
      </c>
      <c r="H10" s="1">
        <f>_xlfn.SINGLE(_xlfn.XLOOKUP("6",a1_prihodi_oznaka,a1_prihodi_tekuci_plan,0,0))</f>
        <v>86000899.909999996</v>
      </c>
      <c r="I10" s="1">
        <f>_xlfn.SINGLE(_xlfn.XLOOKUP("6",a1_prihodi_oznaka,a1_prihodi_realizacija,0,0))</f>
        <v>37698929.259999998</v>
      </c>
      <c r="J10" s="1">
        <f t="shared" ref="J10:J16" si="0">IF(F10=0,0,+I10/F10*100)</f>
        <v>115.43049316755267</v>
      </c>
      <c r="K10" s="1">
        <f t="shared" ref="K10:K16" si="1">IF(H10=0,0,+I10/H10*100)</f>
        <v>43.835505558025503</v>
      </c>
    </row>
    <row r="11" spans="1:11">
      <c r="A11" s="37" t="s">
        <v>13</v>
      </c>
      <c r="B11" s="38"/>
      <c r="C11" s="38"/>
      <c r="D11" s="38"/>
      <c r="E11" s="39"/>
      <c r="F11" s="1">
        <f>_xlfn.SINGLE(_xlfn.XLOOKUP("7",a1_prihodi_oznaka,a1_prihodi_real_preth,0,0))</f>
        <v>127659.29</v>
      </c>
      <c r="G11" s="1">
        <f>_xlfn.SINGLE(_xlfn.XLOOKUP("7",a1_prihodi_oznaka,a1_prihodi_izvorni_plan,0,0))</f>
        <v>0</v>
      </c>
      <c r="H11" s="1">
        <f>_xlfn.SINGLE(_xlfn.XLOOKUP("7",a1_prihodi_oznaka,a1_prihodi_tekuci_plan,0,0))</f>
        <v>0</v>
      </c>
      <c r="I11" s="1">
        <f>_xlfn.SINGLE(_xlfn.XLOOKUP("7",a1_prihodi_oznaka,a1_prihodi_realizacija,0,0))</f>
        <v>13261.11</v>
      </c>
      <c r="J11" s="1">
        <f t="shared" si="0"/>
        <v>10.387892647687451</v>
      </c>
      <c r="K11" s="1">
        <f t="shared" si="1"/>
        <v>0</v>
      </c>
    </row>
    <row r="12" spans="1:11">
      <c r="A12" s="42" t="s">
        <v>14</v>
      </c>
      <c r="B12" s="38"/>
      <c r="C12" s="38"/>
      <c r="D12" s="38"/>
      <c r="E12" s="39"/>
      <c r="F12" s="2">
        <f>F10+F11</f>
        <v>32787079.02</v>
      </c>
      <c r="G12" s="2">
        <f>G10+G11</f>
        <v>85282230.159999996</v>
      </c>
      <c r="H12" s="2">
        <f>H10+H11</f>
        <v>86000899.909999996</v>
      </c>
      <c r="I12" s="2">
        <f>I10+I11</f>
        <v>37712190.369999997</v>
      </c>
      <c r="J12" s="2">
        <f t="shared" si="0"/>
        <v>115.02150083877767</v>
      </c>
      <c r="K12" s="2">
        <f t="shared" si="1"/>
        <v>43.850925292021167</v>
      </c>
    </row>
    <row r="13" spans="1:11">
      <c r="A13" s="37" t="s">
        <v>15</v>
      </c>
      <c r="B13" s="38"/>
      <c r="C13" s="38"/>
      <c r="D13" s="38"/>
      <c r="E13" s="39"/>
      <c r="F13" s="1">
        <f>_xlfn.SINGLE(_xlfn.XLOOKUP("3",a1_rashodi_oznaka,a1_rashodi_real_preth,0,0))</f>
        <v>27710521.52</v>
      </c>
      <c r="G13" s="1">
        <f>_xlfn.SINGLE(_xlfn.XLOOKUP("3",a1_rashodi_oznaka,a1_rashodi_izvorni_plan,0,0))</f>
        <v>51875414.340000004</v>
      </c>
      <c r="H13" s="1">
        <f>_xlfn.SINGLE(_xlfn.XLOOKUP("3",a1_rashodi_oznaka,a1_rashodi_tekuci_plan,0,0))</f>
        <v>52594084.090000004</v>
      </c>
      <c r="I13" s="1">
        <f>_xlfn.SINGLE(_xlfn.XLOOKUP("3",a1_rashodi_oznaka,a1_rashodi_realizacija,0,0))</f>
        <v>26353150.059999999</v>
      </c>
      <c r="J13" s="1">
        <f t="shared" si="0"/>
        <v>95.101602620433098</v>
      </c>
      <c r="K13" s="1">
        <f t="shared" si="1"/>
        <v>50.106681228451443</v>
      </c>
    </row>
    <row r="14" spans="1:11">
      <c r="A14" s="37" t="s">
        <v>16</v>
      </c>
      <c r="B14" s="38"/>
      <c r="C14" s="38"/>
      <c r="D14" s="38"/>
      <c r="E14" s="39"/>
      <c r="F14" s="1">
        <f>_xlfn.SINGLE(_xlfn.XLOOKUP("4",a1_rashodi_oznaka,a1_rashodi_real_preth,0,0))</f>
        <v>10352283.529999999</v>
      </c>
      <c r="G14" s="1">
        <f>_xlfn.SINGLE(_xlfn.XLOOKUP("4",a1_rashodi_oznaka,a1_rashodi_izvorni_plan,0,0))</f>
        <v>33406815.440000001</v>
      </c>
      <c r="H14" s="1">
        <f>_xlfn.SINGLE(_xlfn.XLOOKUP("4",a1_rashodi_oznaka,a1_rashodi_tekuci_plan,0,0))</f>
        <v>33406815.440000001</v>
      </c>
      <c r="I14" s="1">
        <f>_xlfn.SINGLE(_xlfn.XLOOKUP("4",a1_rashodi_oznaka,a1_rashodi_realizacija,0,0))</f>
        <v>10253362.449999999</v>
      </c>
      <c r="J14" s="1">
        <f t="shared" si="0"/>
        <v>99.044451596468207</v>
      </c>
      <c r="K14" s="1">
        <f t="shared" si="1"/>
        <v>30.692427024106667</v>
      </c>
    </row>
    <row r="15" spans="1:11">
      <c r="A15" s="42" t="s">
        <v>17</v>
      </c>
      <c r="B15" s="38"/>
      <c r="C15" s="38"/>
      <c r="D15" s="38"/>
      <c r="E15" s="39"/>
      <c r="F15" s="2">
        <f>F13+F14</f>
        <v>38062805.049999997</v>
      </c>
      <c r="G15" s="2">
        <f>G13+G14</f>
        <v>85282229.780000001</v>
      </c>
      <c r="H15" s="2">
        <f>H13+H14</f>
        <v>86000899.530000001</v>
      </c>
      <c r="I15" s="2">
        <f>I13+I14</f>
        <v>36606512.509999998</v>
      </c>
      <c r="J15" s="2">
        <f t="shared" si="0"/>
        <v>96.173974729169359</v>
      </c>
      <c r="K15" s="2">
        <f t="shared" si="1"/>
        <v>42.565267003085729</v>
      </c>
    </row>
    <row r="16" spans="1:11">
      <c r="A16" s="42" t="s">
        <v>18</v>
      </c>
      <c r="B16" s="38"/>
      <c r="C16" s="38"/>
      <c r="D16" s="38"/>
      <c r="E16" s="39"/>
      <c r="F16" s="2">
        <f>F12-F15</f>
        <v>-5275726.0299999975</v>
      </c>
      <c r="G16" s="2">
        <f>G12-G15</f>
        <v>0.37999999523162842</v>
      </c>
      <c r="H16" s="2">
        <f>H12-H15</f>
        <v>0.37999999523162842</v>
      </c>
      <c r="I16" s="2">
        <f>I12-I15</f>
        <v>1105677.8599999994</v>
      </c>
      <c r="J16" s="2">
        <f t="shared" si="0"/>
        <v>-20.957833172394661</v>
      </c>
      <c r="K16" s="2">
        <f t="shared" si="1"/>
        <v>290967861.54590219</v>
      </c>
    </row>
    <row r="17" spans="1:11" ht="18" customHeight="1"/>
    <row r="18" spans="1:11" ht="18" customHeight="1">
      <c r="A18" s="43" t="s">
        <v>19</v>
      </c>
      <c r="B18" s="41"/>
      <c r="C18" s="41"/>
      <c r="D18" s="41"/>
      <c r="E18" s="41"/>
    </row>
    <row r="19" spans="1:11" ht="55.25" customHeight="1">
      <c r="A19" s="44" t="s">
        <v>4</v>
      </c>
      <c r="B19" s="38"/>
      <c r="C19" s="38"/>
      <c r="D19" s="38"/>
      <c r="E19" s="39"/>
      <c r="F19" s="10" t="s">
        <v>5</v>
      </c>
      <c r="G19" s="10" t="s">
        <v>6</v>
      </c>
      <c r="H19" s="10" t="s">
        <v>7</v>
      </c>
      <c r="I19" s="10" t="s">
        <v>8</v>
      </c>
      <c r="J19" s="10" t="s">
        <v>9</v>
      </c>
      <c r="K19" s="10" t="s">
        <v>9</v>
      </c>
    </row>
    <row r="20" spans="1:11">
      <c r="A20" s="45">
        <v>1</v>
      </c>
      <c r="B20" s="38"/>
      <c r="C20" s="38"/>
      <c r="D20" s="38"/>
      <c r="E20" s="39"/>
      <c r="F20" s="11">
        <v>2</v>
      </c>
      <c r="G20" s="11">
        <v>3</v>
      </c>
      <c r="H20" s="11">
        <v>4</v>
      </c>
      <c r="I20" s="11">
        <v>5</v>
      </c>
      <c r="J20" s="11" t="s">
        <v>10</v>
      </c>
      <c r="K20" s="11" t="s">
        <v>11</v>
      </c>
    </row>
    <row r="21" spans="1:11">
      <c r="A21" s="37" t="s">
        <v>20</v>
      </c>
      <c r="B21" s="38"/>
      <c r="C21" s="38"/>
      <c r="D21" s="38"/>
      <c r="E21" s="39"/>
      <c r="F21" s="1">
        <f>_xlfn.SINGLE(_xlfn.XLOOKUP("8",b1_oznaka,b1_real_preth,0,0))</f>
        <v>6300</v>
      </c>
      <c r="G21" s="1">
        <f>_xlfn.SINGLE(_xlfn.XLOOKUP("8",b1_oznaka,b1_izvorni_plan,0,0))</f>
        <v>0</v>
      </c>
      <c r="H21" s="1">
        <f>_xlfn.SINGLE(_xlfn.XLOOKUP("8",b1_oznaka,b1_tekuci_plan,0,0))</f>
        <v>0</v>
      </c>
      <c r="I21" s="1">
        <f>_xlfn.SINGLE(_xlfn.XLOOKUP("8",b1_oznaka,b1_realizacija,0,0))</f>
        <v>0</v>
      </c>
      <c r="J21" s="1">
        <f t="shared" ref="J21:J27" si="2">IF(F21=0,0,+I21/F21*100)</f>
        <v>0</v>
      </c>
      <c r="K21" s="1">
        <f t="shared" ref="K21:K27" si="3">IF(H21=0,0,+I21/H21*100)</f>
        <v>0</v>
      </c>
    </row>
    <row r="22" spans="1:11">
      <c r="A22" s="37" t="s">
        <v>21</v>
      </c>
      <c r="B22" s="38"/>
      <c r="C22" s="38"/>
      <c r="D22" s="38"/>
      <c r="E22" s="39"/>
      <c r="F22" s="1">
        <f>_xlfn.SINGLE(_xlfn.XLOOKUP("5",b1_oznaka,b1_real_preth,0,0))</f>
        <v>25728.2</v>
      </c>
      <c r="G22" s="1">
        <f>_xlfn.SINGLE(_xlfn.XLOOKUP("5",b1_oznaka,b1_izvorni_plan,0,0))</f>
        <v>0</v>
      </c>
      <c r="H22" s="1">
        <f>_xlfn.SINGLE(_xlfn.XLOOKUP("5",b1_oznaka,b1_tekuci_plan,0,0))</f>
        <v>0</v>
      </c>
      <c r="I22" s="1">
        <f>_xlfn.SINGLE(_xlfn.XLOOKUP("5",b1_oznaka,b1_realizacija,0,0))</f>
        <v>0</v>
      </c>
      <c r="J22" s="1">
        <f t="shared" si="2"/>
        <v>0</v>
      </c>
      <c r="K22" s="1">
        <f t="shared" si="3"/>
        <v>0</v>
      </c>
    </row>
    <row r="23" spans="1:11">
      <c r="A23" s="42" t="s">
        <v>22</v>
      </c>
      <c r="B23" s="38"/>
      <c r="C23" s="38"/>
      <c r="D23" s="38"/>
      <c r="E23" s="39"/>
      <c r="F23" s="2">
        <f>F21-F22</f>
        <v>-19428.2</v>
      </c>
      <c r="G23" s="2">
        <f>G21-G22</f>
        <v>0</v>
      </c>
      <c r="H23" s="2">
        <f>H21-H22</f>
        <v>0</v>
      </c>
      <c r="I23" s="2">
        <f>I21-I22</f>
        <v>0</v>
      </c>
      <c r="J23" s="2">
        <f t="shared" si="2"/>
        <v>0</v>
      </c>
      <c r="K23" s="2">
        <f t="shared" si="3"/>
        <v>0</v>
      </c>
    </row>
    <row r="24" spans="1:11">
      <c r="A24" s="37" t="s">
        <v>23</v>
      </c>
      <c r="B24" s="38"/>
      <c r="C24" s="38"/>
      <c r="D24" s="38"/>
      <c r="E24" s="39"/>
      <c r="F24" s="1">
        <v>0</v>
      </c>
      <c r="G24" s="1">
        <v>0</v>
      </c>
      <c r="H24" s="1">
        <v>0</v>
      </c>
      <c r="I24" s="1">
        <v>0</v>
      </c>
      <c r="J24" s="1">
        <f t="shared" si="2"/>
        <v>0</v>
      </c>
      <c r="K24" s="1">
        <f t="shared" si="3"/>
        <v>0</v>
      </c>
    </row>
    <row r="25" spans="1:11">
      <c r="A25" s="37" t="s">
        <v>24</v>
      </c>
      <c r="B25" s="38"/>
      <c r="C25" s="38"/>
      <c r="D25" s="38"/>
      <c r="E25" s="39"/>
      <c r="F25" s="1">
        <v>0</v>
      </c>
      <c r="G25" s="1">
        <v>0</v>
      </c>
      <c r="H25" s="1">
        <v>0</v>
      </c>
      <c r="I25" s="1">
        <v>0</v>
      </c>
      <c r="J25" s="1">
        <f t="shared" si="2"/>
        <v>0</v>
      </c>
      <c r="K25" s="1">
        <f t="shared" si="3"/>
        <v>0</v>
      </c>
    </row>
    <row r="26" spans="1:11">
      <c r="A26" s="42" t="s">
        <v>25</v>
      </c>
      <c r="B26" s="38"/>
      <c r="C26" s="38"/>
      <c r="D26" s="38"/>
      <c r="E26" s="39"/>
      <c r="F26" s="2">
        <f>F23+F24+F25</f>
        <v>-19428.2</v>
      </c>
      <c r="G26" s="2">
        <f>G23+G24+G25</f>
        <v>0</v>
      </c>
      <c r="H26" s="2">
        <f>H23+H24+H25</f>
        <v>0</v>
      </c>
      <c r="I26" s="2">
        <f>I23+I24+I25</f>
        <v>0</v>
      </c>
      <c r="J26" s="2">
        <f t="shared" si="2"/>
        <v>0</v>
      </c>
      <c r="K26" s="2">
        <f t="shared" si="3"/>
        <v>0</v>
      </c>
    </row>
    <row r="27" spans="1:11">
      <c r="A27" s="42" t="s">
        <v>26</v>
      </c>
      <c r="B27" s="38"/>
      <c r="C27" s="38"/>
      <c r="D27" s="38"/>
      <c r="E27" s="39"/>
      <c r="F27" s="2">
        <f>F16+F26</f>
        <v>-5295154.2299999977</v>
      </c>
      <c r="G27" s="2">
        <f>G16+G26</f>
        <v>0.37999999523162842</v>
      </c>
      <c r="H27" s="2">
        <f>H16+H26</f>
        <v>0.37999999523162842</v>
      </c>
      <c r="I27" s="2">
        <f>I16+I26</f>
        <v>1105677.8599999994</v>
      </c>
      <c r="J27" s="2">
        <f t="shared" si="2"/>
        <v>-20.880937777708507</v>
      </c>
      <c r="K27" s="2">
        <f t="shared" si="3"/>
        <v>290967861.54590219</v>
      </c>
    </row>
  </sheetData>
  <mergeCells count="23">
    <mergeCell ref="A25:E25"/>
    <mergeCell ref="A18:E18"/>
    <mergeCell ref="A27:E27"/>
    <mergeCell ref="A21:E21"/>
    <mergeCell ref="A12:E12"/>
    <mergeCell ref="A26:E26"/>
    <mergeCell ref="A23:E23"/>
    <mergeCell ref="A14:E14"/>
    <mergeCell ref="A22:E22"/>
    <mergeCell ref="A20:E20"/>
    <mergeCell ref="A19:E19"/>
    <mergeCell ref="A13:E13"/>
    <mergeCell ref="A24:E24"/>
    <mergeCell ref="A15:E15"/>
    <mergeCell ref="A11:E11"/>
    <mergeCell ref="A1:K1"/>
    <mergeCell ref="A16:E16"/>
    <mergeCell ref="A7:E7"/>
    <mergeCell ref="A3:K3"/>
    <mergeCell ref="A8:E8"/>
    <mergeCell ref="A5:K5"/>
    <mergeCell ref="A10:E10"/>
    <mergeCell ref="A9:E9"/>
  </mergeCells>
  <pageMargins left="0.74803149606299213" right="0.74803149606299213" top="0.98425196850393704" bottom="0.98425196850393704" header="0.51181102362204722" footer="0.51181102362204722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0"/>
  <sheetViews>
    <sheetView workbookViewId="0">
      <selection sqref="A1:H60"/>
    </sheetView>
  </sheetViews>
  <sheetFormatPr defaultRowHeight="14.25"/>
  <cols>
    <col min="1" max="1" width="12.53125" style="9" customWidth="1"/>
    <col min="2" max="2" width="32.33203125" style="9" customWidth="1"/>
    <col min="3" max="8" width="16.53125" style="9" customWidth="1"/>
  </cols>
  <sheetData>
    <row r="1" spans="1:8" ht="51" customHeight="1">
      <c r="A1" s="40" t="s">
        <v>27</v>
      </c>
      <c r="B1" s="41"/>
      <c r="C1" s="41"/>
      <c r="D1" s="41"/>
      <c r="E1" s="41"/>
      <c r="F1" s="41"/>
      <c r="G1" s="41"/>
      <c r="H1" s="41"/>
    </row>
    <row r="2" spans="1:8" ht="17.2" customHeight="1"/>
    <row r="3" spans="1:8" ht="17.2" customHeight="1">
      <c r="A3" s="40" t="s">
        <v>1</v>
      </c>
      <c r="B3" s="41"/>
      <c r="C3" s="41"/>
      <c r="D3" s="41"/>
      <c r="E3" s="41"/>
      <c r="F3" s="41"/>
      <c r="G3" s="41"/>
      <c r="H3" s="41"/>
    </row>
    <row r="4" spans="1:8" ht="17.2" customHeight="1"/>
    <row r="5" spans="1:8" ht="17.2" customHeight="1">
      <c r="A5" s="40" t="s">
        <v>28</v>
      </c>
      <c r="B5" s="41"/>
      <c r="C5" s="41"/>
      <c r="D5" s="41"/>
      <c r="E5" s="41"/>
      <c r="F5" s="41"/>
      <c r="G5" s="41"/>
      <c r="H5" s="41"/>
    </row>
    <row r="6" spans="1:8" ht="17.2" customHeight="1"/>
    <row r="7" spans="1:8" ht="17.2" customHeight="1">
      <c r="A7" s="40" t="s">
        <v>29</v>
      </c>
      <c r="B7" s="41"/>
      <c r="C7" s="41"/>
      <c r="D7" s="41"/>
      <c r="E7" s="41"/>
      <c r="F7" s="41"/>
      <c r="G7" s="41"/>
      <c r="H7" s="41"/>
    </row>
    <row r="8" spans="1:8" ht="17.2" customHeight="1"/>
    <row r="9" spans="1:8" ht="72" customHeight="1">
      <c r="A9" s="48" t="s">
        <v>4</v>
      </c>
      <c r="B9" s="49"/>
      <c r="C9" s="3" t="s">
        <v>5</v>
      </c>
      <c r="D9" s="3" t="s">
        <v>6</v>
      </c>
      <c r="E9" s="3" t="s">
        <v>7</v>
      </c>
      <c r="F9" s="3" t="s">
        <v>8</v>
      </c>
      <c r="G9" s="3" t="s">
        <v>30</v>
      </c>
      <c r="H9" s="4" t="s">
        <v>31</v>
      </c>
    </row>
    <row r="10" spans="1:8" ht="15.7" customHeight="1">
      <c r="A10" s="46">
        <v>1</v>
      </c>
      <c r="B10" s="47"/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6">
        <v>7</v>
      </c>
    </row>
    <row r="11" spans="1:8" ht="15.7" customHeight="1">
      <c r="C11" s="7" t="s">
        <v>32</v>
      </c>
      <c r="D11" s="7" t="s">
        <v>32</v>
      </c>
      <c r="E11" s="7" t="s">
        <v>32</v>
      </c>
      <c r="F11" s="7" t="s">
        <v>32</v>
      </c>
    </row>
    <row r="12" spans="1:8">
      <c r="A12" s="12"/>
      <c r="B12" s="12" t="s">
        <v>33</v>
      </c>
      <c r="C12" s="13">
        <v>32793379.02</v>
      </c>
      <c r="D12" s="13">
        <v>85282230.159999996</v>
      </c>
      <c r="E12" s="13">
        <v>86000899.909999996</v>
      </c>
      <c r="F12" s="13">
        <v>37712190.369999997</v>
      </c>
      <c r="G12" s="13">
        <f t="shared" ref="G12:G43" si="0">IF(C12=0,0,F12/C12*100)</f>
        <v>114.99940383392671</v>
      </c>
      <c r="H12" s="13">
        <f t="shared" ref="H12:H43" si="1">IF(E12=0,0,F12/E12*100)</f>
        <v>43.850925292021167</v>
      </c>
    </row>
    <row r="13" spans="1:8">
      <c r="A13" s="12" t="s">
        <v>34</v>
      </c>
      <c r="B13" s="12" t="s">
        <v>35</v>
      </c>
      <c r="C13" s="13">
        <v>32659419.73</v>
      </c>
      <c r="D13" s="13">
        <v>85282230.159999996</v>
      </c>
      <c r="E13" s="13">
        <v>86000899.909999996</v>
      </c>
      <c r="F13" s="13">
        <v>37698929.259999998</v>
      </c>
      <c r="G13" s="13">
        <f t="shared" si="0"/>
        <v>115.43049316755267</v>
      </c>
      <c r="H13" s="13">
        <f t="shared" si="1"/>
        <v>43.835505558025503</v>
      </c>
    </row>
    <row r="14" spans="1:8" ht="26.25">
      <c r="A14" s="14" t="s">
        <v>36</v>
      </c>
      <c r="B14" s="14" t="s">
        <v>37</v>
      </c>
      <c r="C14" s="15">
        <v>6357480.5800000001</v>
      </c>
      <c r="D14" s="15">
        <v>9553248.8399999999</v>
      </c>
      <c r="E14" s="15">
        <v>9607280.5199999996</v>
      </c>
      <c r="F14" s="15">
        <v>9017954.9399999995</v>
      </c>
      <c r="G14" s="15">
        <f t="shared" si="0"/>
        <v>141.84793530269815</v>
      </c>
      <c r="H14" s="15">
        <f t="shared" si="1"/>
        <v>93.865843942277223</v>
      </c>
    </row>
    <row r="15" spans="1:8" ht="25.5">
      <c r="A15" s="16" t="s">
        <v>38</v>
      </c>
      <c r="B15" s="16" t="s">
        <v>39</v>
      </c>
      <c r="C15" s="17">
        <v>3356629.93</v>
      </c>
      <c r="D15" s="17">
        <v>1443772.92</v>
      </c>
      <c r="E15" s="17">
        <v>1443772.92</v>
      </c>
      <c r="F15" s="17">
        <v>1701409</v>
      </c>
      <c r="G15" s="17">
        <f t="shared" si="0"/>
        <v>50.688012544772846</v>
      </c>
      <c r="H15" s="17">
        <f t="shared" si="1"/>
        <v>117.84464000058956</v>
      </c>
    </row>
    <row r="16" spans="1:8" ht="25.5">
      <c r="A16" s="18" t="s">
        <v>40</v>
      </c>
      <c r="B16" s="18" t="s">
        <v>41</v>
      </c>
      <c r="C16" s="19">
        <v>52433.82</v>
      </c>
      <c r="D16" s="19">
        <v>20724.2</v>
      </c>
      <c r="E16" s="19">
        <v>20724.2</v>
      </c>
      <c r="F16" s="19">
        <v>49016.28</v>
      </c>
      <c r="G16" s="19">
        <f t="shared" si="0"/>
        <v>93.482183827155836</v>
      </c>
      <c r="H16" s="19">
        <f t="shared" si="1"/>
        <v>236.51711525655995</v>
      </c>
    </row>
    <row r="17" spans="1:8" ht="25.5">
      <c r="A17" s="18" t="s">
        <v>42</v>
      </c>
      <c r="B17" s="18" t="s">
        <v>43</v>
      </c>
      <c r="C17" s="19">
        <v>3304196.11</v>
      </c>
      <c r="D17" s="19">
        <v>1423048.72</v>
      </c>
      <c r="E17" s="19">
        <v>1423048.72</v>
      </c>
      <c r="F17" s="19">
        <v>1652392.72</v>
      </c>
      <c r="G17" s="19">
        <f t="shared" si="0"/>
        <v>50.008917902878345</v>
      </c>
      <c r="H17" s="19">
        <f t="shared" si="1"/>
        <v>116.11638426546634</v>
      </c>
    </row>
    <row r="18" spans="1:8" ht="25.5">
      <c r="A18" s="16" t="s">
        <v>44</v>
      </c>
      <c r="B18" s="16" t="s">
        <v>45</v>
      </c>
      <c r="C18" s="17">
        <v>10000</v>
      </c>
      <c r="D18" s="17">
        <v>0</v>
      </c>
      <c r="E18" s="17">
        <v>0</v>
      </c>
      <c r="F18" s="17">
        <v>69770</v>
      </c>
      <c r="G18" s="17">
        <f t="shared" si="0"/>
        <v>697.7</v>
      </c>
      <c r="H18" s="17">
        <f t="shared" si="1"/>
        <v>0</v>
      </c>
    </row>
    <row r="19" spans="1:8" ht="38.25">
      <c r="A19" s="18" t="s">
        <v>46</v>
      </c>
      <c r="B19" s="18" t="s">
        <v>47</v>
      </c>
      <c r="C19" s="19">
        <v>10000</v>
      </c>
      <c r="D19" s="19">
        <v>0</v>
      </c>
      <c r="E19" s="19">
        <v>0</v>
      </c>
      <c r="F19" s="19">
        <v>69770</v>
      </c>
      <c r="G19" s="19">
        <f t="shared" si="0"/>
        <v>697.7</v>
      </c>
      <c r="H19" s="19">
        <f t="shared" si="1"/>
        <v>0</v>
      </c>
    </row>
    <row r="20" spans="1:8" ht="25.5">
      <c r="A20" s="16" t="s">
        <v>48</v>
      </c>
      <c r="B20" s="16" t="s">
        <v>49</v>
      </c>
      <c r="C20" s="17">
        <v>100</v>
      </c>
      <c r="D20" s="17">
        <v>0</v>
      </c>
      <c r="E20" s="17">
        <v>0</v>
      </c>
      <c r="F20" s="17">
        <v>7290</v>
      </c>
      <c r="G20" s="17">
        <f t="shared" si="0"/>
        <v>7290.0000000000009</v>
      </c>
      <c r="H20" s="17">
        <f t="shared" si="1"/>
        <v>0</v>
      </c>
    </row>
    <row r="21" spans="1:8" ht="38.25">
      <c r="A21" s="18" t="s">
        <v>50</v>
      </c>
      <c r="B21" s="18" t="s">
        <v>51</v>
      </c>
      <c r="C21" s="19">
        <v>100</v>
      </c>
      <c r="D21" s="19">
        <v>0</v>
      </c>
      <c r="E21" s="19">
        <v>0</v>
      </c>
      <c r="F21" s="19">
        <v>7290</v>
      </c>
      <c r="G21" s="19">
        <f t="shared" si="0"/>
        <v>7290.0000000000009</v>
      </c>
      <c r="H21" s="19">
        <f t="shared" si="1"/>
        <v>0</v>
      </c>
    </row>
    <row r="22" spans="1:8" ht="25.5">
      <c r="A22" s="16" t="s">
        <v>52</v>
      </c>
      <c r="B22" s="16" t="s">
        <v>53</v>
      </c>
      <c r="C22" s="17">
        <v>2990750.65</v>
      </c>
      <c r="D22" s="17">
        <v>8109475.9199999999</v>
      </c>
      <c r="E22" s="17">
        <v>8163507.5999999996</v>
      </c>
      <c r="F22" s="17">
        <v>7239485.9400000004</v>
      </c>
      <c r="G22" s="17">
        <f t="shared" si="0"/>
        <v>242.06250494336601</v>
      </c>
      <c r="H22" s="17">
        <f t="shared" si="1"/>
        <v>88.681070622142883</v>
      </c>
    </row>
    <row r="23" spans="1:8" ht="25.5">
      <c r="A23" s="18" t="s">
        <v>54</v>
      </c>
      <c r="B23" s="18" t="s">
        <v>55</v>
      </c>
      <c r="C23" s="19">
        <v>1962699.17</v>
      </c>
      <c r="D23" s="19">
        <v>6929950.9199999999</v>
      </c>
      <c r="E23" s="19">
        <v>6943125.9199999999</v>
      </c>
      <c r="F23" s="19">
        <v>6455874.3899999997</v>
      </c>
      <c r="G23" s="19">
        <f t="shared" si="0"/>
        <v>328.92837010778379</v>
      </c>
      <c r="H23" s="19">
        <f t="shared" si="1"/>
        <v>92.982245524361744</v>
      </c>
    </row>
    <row r="24" spans="1:8" ht="38.25">
      <c r="A24" s="18" t="s">
        <v>56</v>
      </c>
      <c r="B24" s="18" t="s">
        <v>57</v>
      </c>
      <c r="C24" s="19">
        <v>1028051.48</v>
      </c>
      <c r="D24" s="19">
        <v>1179525</v>
      </c>
      <c r="E24" s="19">
        <v>1220381.68</v>
      </c>
      <c r="F24" s="19">
        <v>782761.55</v>
      </c>
      <c r="G24" s="19">
        <f t="shared" si="0"/>
        <v>76.140306709154302</v>
      </c>
      <c r="H24" s="19">
        <f t="shared" si="1"/>
        <v>64.14071620609711</v>
      </c>
    </row>
    <row r="25" spans="1:8" ht="51">
      <c r="A25" s="18" t="s">
        <v>58</v>
      </c>
      <c r="B25" s="18" t="s">
        <v>59</v>
      </c>
      <c r="C25" s="19">
        <v>0</v>
      </c>
      <c r="D25" s="19">
        <v>0</v>
      </c>
      <c r="E25" s="19">
        <v>0</v>
      </c>
      <c r="F25" s="19">
        <v>850</v>
      </c>
      <c r="G25" s="19">
        <f t="shared" si="0"/>
        <v>0</v>
      </c>
      <c r="H25" s="19">
        <f t="shared" si="1"/>
        <v>0</v>
      </c>
    </row>
    <row r="26" spans="1:8">
      <c r="A26" s="14" t="s">
        <v>60</v>
      </c>
      <c r="B26" s="14" t="s">
        <v>61</v>
      </c>
      <c r="C26" s="15">
        <v>1837.43</v>
      </c>
      <c r="D26" s="15">
        <v>0</v>
      </c>
      <c r="E26" s="15">
        <v>0</v>
      </c>
      <c r="F26" s="15">
        <v>205.89</v>
      </c>
      <c r="G26" s="15">
        <f t="shared" si="0"/>
        <v>11.205324828700956</v>
      </c>
      <c r="H26" s="15">
        <f t="shared" si="1"/>
        <v>0</v>
      </c>
    </row>
    <row r="27" spans="1:8">
      <c r="A27" s="16" t="s">
        <v>62</v>
      </c>
      <c r="B27" s="16" t="s">
        <v>63</v>
      </c>
      <c r="C27" s="17">
        <v>1837.43</v>
      </c>
      <c r="D27" s="17">
        <v>0</v>
      </c>
      <c r="E27" s="17">
        <v>0</v>
      </c>
      <c r="F27" s="17">
        <v>205.89</v>
      </c>
      <c r="G27" s="17">
        <f t="shared" si="0"/>
        <v>11.205324828700956</v>
      </c>
      <c r="H27" s="17">
        <f t="shared" si="1"/>
        <v>0</v>
      </c>
    </row>
    <row r="28" spans="1:8">
      <c r="A28" s="18" t="s">
        <v>64</v>
      </c>
      <c r="B28" s="18" t="s">
        <v>65</v>
      </c>
      <c r="C28" s="19">
        <v>1605.66</v>
      </c>
      <c r="D28" s="19">
        <v>0</v>
      </c>
      <c r="E28" s="19">
        <v>0</v>
      </c>
      <c r="F28" s="19">
        <v>204.92</v>
      </c>
      <c r="G28" s="19">
        <f t="shared" si="0"/>
        <v>12.762353175641167</v>
      </c>
      <c r="H28" s="19">
        <f t="shared" si="1"/>
        <v>0</v>
      </c>
    </row>
    <row r="29" spans="1:8" ht="25.5">
      <c r="A29" s="18" t="s">
        <v>66</v>
      </c>
      <c r="B29" s="18" t="s">
        <v>67</v>
      </c>
      <c r="C29" s="19">
        <v>231.77</v>
      </c>
      <c r="D29" s="19">
        <v>0</v>
      </c>
      <c r="E29" s="19">
        <v>0</v>
      </c>
      <c r="F29" s="19">
        <v>0.97</v>
      </c>
      <c r="G29" s="19">
        <f t="shared" si="0"/>
        <v>0.41851835871769427</v>
      </c>
      <c r="H29" s="19">
        <f t="shared" si="1"/>
        <v>0</v>
      </c>
    </row>
    <row r="30" spans="1:8" ht="39.4">
      <c r="A30" s="14" t="s">
        <v>68</v>
      </c>
      <c r="B30" s="14" t="s">
        <v>69</v>
      </c>
      <c r="C30" s="15">
        <v>8967.9500000000007</v>
      </c>
      <c r="D30" s="15">
        <v>0</v>
      </c>
      <c r="E30" s="15">
        <v>0</v>
      </c>
      <c r="F30" s="15">
        <v>22469.27</v>
      </c>
      <c r="G30" s="15">
        <f t="shared" si="0"/>
        <v>250.55079477472555</v>
      </c>
      <c r="H30" s="15">
        <f t="shared" si="1"/>
        <v>0</v>
      </c>
    </row>
    <row r="31" spans="1:8">
      <c r="A31" s="16" t="s">
        <v>70</v>
      </c>
      <c r="B31" s="16" t="s">
        <v>71</v>
      </c>
      <c r="C31" s="17">
        <v>8967.9500000000007</v>
      </c>
      <c r="D31" s="17">
        <v>0</v>
      </c>
      <c r="E31" s="17">
        <v>0</v>
      </c>
      <c r="F31" s="17">
        <v>22469.27</v>
      </c>
      <c r="G31" s="17">
        <f t="shared" si="0"/>
        <v>250.55079477472555</v>
      </c>
      <c r="H31" s="17">
        <f t="shared" si="1"/>
        <v>0</v>
      </c>
    </row>
    <row r="32" spans="1:8">
      <c r="A32" s="18" t="s">
        <v>72</v>
      </c>
      <c r="B32" s="18" t="s">
        <v>73</v>
      </c>
      <c r="C32" s="19">
        <v>8967.9500000000007</v>
      </c>
      <c r="D32" s="19">
        <v>0</v>
      </c>
      <c r="E32" s="19">
        <v>0</v>
      </c>
      <c r="F32" s="19">
        <v>22469.27</v>
      </c>
      <c r="G32" s="19">
        <f t="shared" si="0"/>
        <v>250.55079477472555</v>
      </c>
      <c r="H32" s="19">
        <f t="shared" si="1"/>
        <v>0</v>
      </c>
    </row>
    <row r="33" spans="1:8" ht="52.5">
      <c r="A33" s="14" t="s">
        <v>74</v>
      </c>
      <c r="B33" s="14" t="s">
        <v>75</v>
      </c>
      <c r="C33" s="15">
        <v>1095250.17</v>
      </c>
      <c r="D33" s="15">
        <v>2795383.5</v>
      </c>
      <c r="E33" s="15">
        <v>2795383.5</v>
      </c>
      <c r="F33" s="15">
        <v>1156805</v>
      </c>
      <c r="G33" s="15">
        <f t="shared" si="0"/>
        <v>105.62016164763526</v>
      </c>
      <c r="H33" s="15">
        <f t="shared" si="1"/>
        <v>41.382694002450826</v>
      </c>
    </row>
    <row r="34" spans="1:8" ht="25.5">
      <c r="A34" s="16" t="s">
        <v>76</v>
      </c>
      <c r="B34" s="16" t="s">
        <v>77</v>
      </c>
      <c r="C34" s="17">
        <v>1001895.81</v>
      </c>
      <c r="D34" s="17">
        <v>2554006</v>
      </c>
      <c r="E34" s="17">
        <v>2554006</v>
      </c>
      <c r="F34" s="17">
        <v>963433.51</v>
      </c>
      <c r="G34" s="17">
        <f t="shared" si="0"/>
        <v>96.161047923735694</v>
      </c>
      <c r="H34" s="17">
        <f t="shared" si="1"/>
        <v>37.722445052987347</v>
      </c>
    </row>
    <row r="35" spans="1:8">
      <c r="A35" s="18" t="s">
        <v>78</v>
      </c>
      <c r="B35" s="18" t="s">
        <v>79</v>
      </c>
      <c r="C35" s="19">
        <v>53.09</v>
      </c>
      <c r="D35" s="19">
        <v>0</v>
      </c>
      <c r="E35" s="19">
        <v>0</v>
      </c>
      <c r="F35" s="19">
        <v>0</v>
      </c>
      <c r="G35" s="19">
        <f t="shared" si="0"/>
        <v>0</v>
      </c>
      <c r="H35" s="19">
        <f t="shared" si="1"/>
        <v>0</v>
      </c>
    </row>
    <row r="36" spans="1:8">
      <c r="A36" s="18" t="s">
        <v>80</v>
      </c>
      <c r="B36" s="18" t="s">
        <v>81</v>
      </c>
      <c r="C36" s="19">
        <v>1001842.72</v>
      </c>
      <c r="D36" s="19">
        <v>2554006</v>
      </c>
      <c r="E36" s="19">
        <v>2554006</v>
      </c>
      <c r="F36" s="19">
        <v>963433.51</v>
      </c>
      <c r="G36" s="19">
        <f t="shared" si="0"/>
        <v>96.166143723637589</v>
      </c>
      <c r="H36" s="19">
        <f t="shared" si="1"/>
        <v>37.722445052987347</v>
      </c>
    </row>
    <row r="37" spans="1:8" ht="38.25">
      <c r="A37" s="16" t="s">
        <v>82</v>
      </c>
      <c r="B37" s="16" t="s">
        <v>83</v>
      </c>
      <c r="C37" s="17">
        <v>93354.36</v>
      </c>
      <c r="D37" s="17">
        <v>241377.5</v>
      </c>
      <c r="E37" s="17">
        <v>241377.5</v>
      </c>
      <c r="F37" s="17">
        <v>193371.49</v>
      </c>
      <c r="G37" s="17">
        <f t="shared" si="0"/>
        <v>207.13707426198411</v>
      </c>
      <c r="H37" s="17">
        <f t="shared" si="1"/>
        <v>80.111646694493061</v>
      </c>
    </row>
    <row r="38" spans="1:8">
      <c r="A38" s="18" t="s">
        <v>84</v>
      </c>
      <c r="B38" s="18" t="s">
        <v>85</v>
      </c>
      <c r="C38" s="19">
        <v>83099.94</v>
      </c>
      <c r="D38" s="19">
        <v>241377.5</v>
      </c>
      <c r="E38" s="19">
        <v>241377.5</v>
      </c>
      <c r="F38" s="19">
        <v>193371.49</v>
      </c>
      <c r="G38" s="19">
        <f t="shared" si="0"/>
        <v>232.69750856619149</v>
      </c>
      <c r="H38" s="19">
        <f t="shared" si="1"/>
        <v>80.111646694493061</v>
      </c>
    </row>
    <row r="39" spans="1:8">
      <c r="A39" s="18" t="s">
        <v>86</v>
      </c>
      <c r="B39" s="18" t="s">
        <v>87</v>
      </c>
      <c r="C39" s="19">
        <v>10254.42</v>
      </c>
      <c r="D39" s="19">
        <v>0</v>
      </c>
      <c r="E39" s="19">
        <v>0</v>
      </c>
      <c r="F39" s="19">
        <v>0</v>
      </c>
      <c r="G39" s="19">
        <f t="shared" si="0"/>
        <v>0</v>
      </c>
      <c r="H39" s="19">
        <f t="shared" si="1"/>
        <v>0</v>
      </c>
    </row>
    <row r="40" spans="1:8" ht="39.4">
      <c r="A40" s="14" t="s">
        <v>88</v>
      </c>
      <c r="B40" s="14" t="s">
        <v>89</v>
      </c>
      <c r="C40" s="15">
        <v>25194202.149999999</v>
      </c>
      <c r="D40" s="15">
        <v>72933597.819999993</v>
      </c>
      <c r="E40" s="15">
        <v>73598235.890000001</v>
      </c>
      <c r="F40" s="15">
        <v>27501494.16</v>
      </c>
      <c r="G40" s="15">
        <f t="shared" si="0"/>
        <v>109.15802769328818</v>
      </c>
      <c r="H40" s="15">
        <f t="shared" si="1"/>
        <v>37.367056190183369</v>
      </c>
    </row>
    <row r="41" spans="1:8" ht="38.25">
      <c r="A41" s="16" t="s">
        <v>90</v>
      </c>
      <c r="B41" s="16" t="s">
        <v>91</v>
      </c>
      <c r="C41" s="17">
        <v>25194202.149999999</v>
      </c>
      <c r="D41" s="17">
        <v>72933597.819999993</v>
      </c>
      <c r="E41" s="17">
        <v>73598235.890000001</v>
      </c>
      <c r="F41" s="17">
        <v>27501494.16</v>
      </c>
      <c r="G41" s="17">
        <f t="shared" si="0"/>
        <v>109.15802769328818</v>
      </c>
      <c r="H41" s="17">
        <f t="shared" si="1"/>
        <v>37.367056190183369</v>
      </c>
    </row>
    <row r="42" spans="1:8" ht="25.5">
      <c r="A42" s="18" t="s">
        <v>92</v>
      </c>
      <c r="B42" s="18" t="s">
        <v>93</v>
      </c>
      <c r="C42" s="19">
        <v>25139649.809999999</v>
      </c>
      <c r="D42" s="19">
        <v>49266671.82</v>
      </c>
      <c r="E42" s="19">
        <v>49931309.890000001</v>
      </c>
      <c r="F42" s="19">
        <v>27501494.16</v>
      </c>
      <c r="G42" s="19">
        <f t="shared" si="0"/>
        <v>109.39489757355534</v>
      </c>
      <c r="H42" s="19">
        <f t="shared" si="1"/>
        <v>55.078655498096332</v>
      </c>
    </row>
    <row r="43" spans="1:8" ht="38.25">
      <c r="A43" s="18" t="s">
        <v>94</v>
      </c>
      <c r="B43" s="18" t="s">
        <v>95</v>
      </c>
      <c r="C43" s="19">
        <v>54552.34</v>
      </c>
      <c r="D43" s="19">
        <v>23666926</v>
      </c>
      <c r="E43" s="19">
        <v>23666926</v>
      </c>
      <c r="F43" s="19">
        <v>0</v>
      </c>
      <c r="G43" s="19">
        <f t="shared" si="0"/>
        <v>0</v>
      </c>
      <c r="H43" s="19">
        <f t="shared" si="1"/>
        <v>0</v>
      </c>
    </row>
    <row r="44" spans="1:8" ht="26.25">
      <c r="A44" s="14" t="s">
        <v>96</v>
      </c>
      <c r="B44" s="14" t="s">
        <v>97</v>
      </c>
      <c r="C44" s="15">
        <v>1681.45</v>
      </c>
      <c r="D44" s="15">
        <v>0</v>
      </c>
      <c r="E44" s="15">
        <v>0</v>
      </c>
      <c r="F44" s="15">
        <v>0</v>
      </c>
      <c r="G44" s="15">
        <f t="shared" ref="G44:G60" si="2">IF(C44=0,0,F44/C44*100)</f>
        <v>0</v>
      </c>
      <c r="H44" s="15">
        <f t="shared" ref="H44:H60" si="3">IF(E44=0,0,F44/E44*100)</f>
        <v>0</v>
      </c>
    </row>
    <row r="45" spans="1:8">
      <c r="A45" s="16" t="s">
        <v>98</v>
      </c>
      <c r="B45" s="16" t="s">
        <v>99</v>
      </c>
      <c r="C45" s="17">
        <v>1681.45</v>
      </c>
      <c r="D45" s="17">
        <v>0</v>
      </c>
      <c r="E45" s="17">
        <v>0</v>
      </c>
      <c r="F45" s="17">
        <v>0</v>
      </c>
      <c r="G45" s="17">
        <f t="shared" si="2"/>
        <v>0</v>
      </c>
      <c r="H45" s="17">
        <f t="shared" si="3"/>
        <v>0</v>
      </c>
    </row>
    <row r="46" spans="1:8">
      <c r="A46" s="18" t="s">
        <v>100</v>
      </c>
      <c r="B46" s="18" t="s">
        <v>101</v>
      </c>
      <c r="C46" s="19">
        <v>1681.45</v>
      </c>
      <c r="D46" s="19">
        <v>0</v>
      </c>
      <c r="E46" s="19">
        <v>0</v>
      </c>
      <c r="F46" s="19">
        <v>0</v>
      </c>
      <c r="G46" s="19">
        <f t="shared" si="2"/>
        <v>0</v>
      </c>
      <c r="H46" s="19">
        <f t="shared" si="3"/>
        <v>0</v>
      </c>
    </row>
    <row r="47" spans="1:8" ht="26.25">
      <c r="A47" s="12" t="s">
        <v>102</v>
      </c>
      <c r="B47" s="12" t="s">
        <v>103</v>
      </c>
      <c r="C47" s="13">
        <v>127659.29</v>
      </c>
      <c r="D47" s="13">
        <v>0</v>
      </c>
      <c r="E47" s="13">
        <v>0</v>
      </c>
      <c r="F47" s="13">
        <v>13261.11</v>
      </c>
      <c r="G47" s="13">
        <f t="shared" si="2"/>
        <v>10.387892647687451</v>
      </c>
      <c r="H47" s="13">
        <f t="shared" si="3"/>
        <v>0</v>
      </c>
    </row>
    <row r="48" spans="1:8" ht="26.25">
      <c r="A48" s="14" t="s">
        <v>104</v>
      </c>
      <c r="B48" s="14" t="s">
        <v>105</v>
      </c>
      <c r="C48" s="15">
        <v>127659.29</v>
      </c>
      <c r="D48" s="15">
        <v>0</v>
      </c>
      <c r="E48" s="15">
        <v>0</v>
      </c>
      <c r="F48" s="15">
        <v>13261.11</v>
      </c>
      <c r="G48" s="15">
        <f t="shared" si="2"/>
        <v>10.387892647687451</v>
      </c>
      <c r="H48" s="15">
        <f t="shared" si="3"/>
        <v>0</v>
      </c>
    </row>
    <row r="49" spans="1:8" ht="25.5">
      <c r="A49" s="16" t="s">
        <v>106</v>
      </c>
      <c r="B49" s="16" t="s">
        <v>107</v>
      </c>
      <c r="C49" s="17">
        <v>650.04999999999995</v>
      </c>
      <c r="D49" s="17">
        <v>0</v>
      </c>
      <c r="E49" s="17">
        <v>0</v>
      </c>
      <c r="F49" s="17">
        <v>301.95999999999998</v>
      </c>
      <c r="G49" s="17">
        <f t="shared" si="2"/>
        <v>46.451811399123144</v>
      </c>
      <c r="H49" s="17">
        <f t="shared" si="3"/>
        <v>0</v>
      </c>
    </row>
    <row r="50" spans="1:8">
      <c r="A50" s="18" t="s">
        <v>108</v>
      </c>
      <c r="B50" s="18" t="s">
        <v>109</v>
      </c>
      <c r="C50" s="19">
        <v>650.04999999999995</v>
      </c>
      <c r="D50" s="19">
        <v>0</v>
      </c>
      <c r="E50" s="19">
        <v>0</v>
      </c>
      <c r="F50" s="19">
        <v>301.95999999999998</v>
      </c>
      <c r="G50" s="19">
        <f t="shared" si="2"/>
        <v>46.451811399123144</v>
      </c>
      <c r="H50" s="19">
        <f t="shared" si="3"/>
        <v>0</v>
      </c>
    </row>
    <row r="51" spans="1:8" ht="25.5">
      <c r="A51" s="16" t="s">
        <v>110</v>
      </c>
      <c r="B51" s="16" t="s">
        <v>111</v>
      </c>
      <c r="C51" s="17">
        <v>126509.24</v>
      </c>
      <c r="D51" s="17">
        <v>0</v>
      </c>
      <c r="E51" s="17">
        <v>0</v>
      </c>
      <c r="F51" s="17">
        <v>12959.15</v>
      </c>
      <c r="G51" s="17">
        <f t="shared" si="2"/>
        <v>10.243639120747225</v>
      </c>
      <c r="H51" s="17">
        <f t="shared" si="3"/>
        <v>0</v>
      </c>
    </row>
    <row r="52" spans="1:8">
      <c r="A52" s="18" t="s">
        <v>112</v>
      </c>
      <c r="B52" s="18" t="s">
        <v>113</v>
      </c>
      <c r="C52" s="19">
        <v>309.24</v>
      </c>
      <c r="D52" s="19">
        <v>0</v>
      </c>
      <c r="E52" s="19">
        <v>0</v>
      </c>
      <c r="F52" s="19">
        <v>759.15</v>
      </c>
      <c r="G52" s="19">
        <f t="shared" si="2"/>
        <v>245.48894062863792</v>
      </c>
      <c r="H52" s="19">
        <f t="shared" si="3"/>
        <v>0</v>
      </c>
    </row>
    <row r="53" spans="1:8">
      <c r="A53" s="18" t="s">
        <v>114</v>
      </c>
      <c r="B53" s="18" t="s">
        <v>115</v>
      </c>
      <c r="C53" s="19">
        <v>200</v>
      </c>
      <c r="D53" s="19">
        <v>0</v>
      </c>
      <c r="E53" s="19">
        <v>0</v>
      </c>
      <c r="F53" s="19">
        <v>12200</v>
      </c>
      <c r="G53" s="19">
        <f t="shared" si="2"/>
        <v>6100</v>
      </c>
      <c r="H53" s="19">
        <f t="shared" si="3"/>
        <v>0</v>
      </c>
    </row>
    <row r="54" spans="1:8">
      <c r="A54" s="18" t="s">
        <v>116</v>
      </c>
      <c r="B54" s="18" t="s">
        <v>117</v>
      </c>
      <c r="C54" s="19">
        <v>126000</v>
      </c>
      <c r="D54" s="19">
        <v>0</v>
      </c>
      <c r="E54" s="19">
        <v>0</v>
      </c>
      <c r="F54" s="19">
        <v>0</v>
      </c>
      <c r="G54" s="19">
        <f t="shared" si="2"/>
        <v>0</v>
      </c>
      <c r="H54" s="19">
        <f t="shared" si="3"/>
        <v>0</v>
      </c>
    </row>
    <row r="55" spans="1:8" ht="25.5">
      <c r="A55" s="16" t="s">
        <v>118</v>
      </c>
      <c r="B55" s="16" t="s">
        <v>119</v>
      </c>
      <c r="C55" s="17">
        <v>500</v>
      </c>
      <c r="D55" s="17">
        <v>0</v>
      </c>
      <c r="E55" s="17">
        <v>0</v>
      </c>
      <c r="F55" s="17">
        <v>0</v>
      </c>
      <c r="G55" s="17">
        <f t="shared" si="2"/>
        <v>0</v>
      </c>
      <c r="H55" s="17">
        <f t="shared" si="3"/>
        <v>0</v>
      </c>
    </row>
    <row r="56" spans="1:8" ht="25.5">
      <c r="A56" s="18" t="s">
        <v>120</v>
      </c>
      <c r="B56" s="18" t="s">
        <v>121</v>
      </c>
      <c r="C56" s="19">
        <v>500</v>
      </c>
      <c r="D56" s="19">
        <v>0</v>
      </c>
      <c r="E56" s="19">
        <v>0</v>
      </c>
      <c r="F56" s="19">
        <v>0</v>
      </c>
      <c r="G56" s="19">
        <f t="shared" si="2"/>
        <v>0</v>
      </c>
      <c r="H56" s="19">
        <f t="shared" si="3"/>
        <v>0</v>
      </c>
    </row>
    <row r="57" spans="1:8" ht="26.25">
      <c r="A57" s="12" t="s">
        <v>122</v>
      </c>
      <c r="B57" s="12" t="s">
        <v>123</v>
      </c>
      <c r="C57" s="13">
        <v>6300</v>
      </c>
      <c r="D57" s="13">
        <v>0</v>
      </c>
      <c r="E57" s="13">
        <v>0</v>
      </c>
      <c r="F57" s="13">
        <v>0</v>
      </c>
      <c r="G57" s="13">
        <f t="shared" si="2"/>
        <v>0</v>
      </c>
      <c r="H57" s="13">
        <f t="shared" si="3"/>
        <v>0</v>
      </c>
    </row>
    <row r="58" spans="1:8" ht="26.25">
      <c r="A58" s="14" t="s">
        <v>124</v>
      </c>
      <c r="B58" s="14" t="s">
        <v>125</v>
      </c>
      <c r="C58" s="15">
        <v>6300</v>
      </c>
      <c r="D58" s="15">
        <v>0</v>
      </c>
      <c r="E58" s="15">
        <v>0</v>
      </c>
      <c r="F58" s="15">
        <v>0</v>
      </c>
      <c r="G58" s="15">
        <f t="shared" si="2"/>
        <v>0</v>
      </c>
      <c r="H58" s="15">
        <f t="shared" si="3"/>
        <v>0</v>
      </c>
    </row>
    <row r="59" spans="1:8" ht="25.5">
      <c r="A59" s="16" t="s">
        <v>126</v>
      </c>
      <c r="B59" s="16" t="s">
        <v>127</v>
      </c>
      <c r="C59" s="17">
        <v>6300</v>
      </c>
      <c r="D59" s="17">
        <v>0</v>
      </c>
      <c r="E59" s="17">
        <v>0</v>
      </c>
      <c r="F59" s="17">
        <v>0</v>
      </c>
      <c r="G59" s="17">
        <f t="shared" si="2"/>
        <v>0</v>
      </c>
      <c r="H59" s="17">
        <f t="shared" si="3"/>
        <v>0</v>
      </c>
    </row>
    <row r="60" spans="1:8">
      <c r="A60" s="18" t="s">
        <v>128</v>
      </c>
      <c r="B60" s="18" t="s">
        <v>129</v>
      </c>
      <c r="C60" s="19">
        <v>6300</v>
      </c>
      <c r="D60" s="19">
        <v>0</v>
      </c>
      <c r="E60" s="19">
        <v>0</v>
      </c>
      <c r="F60" s="19">
        <v>0</v>
      </c>
      <c r="G60" s="19">
        <f t="shared" si="2"/>
        <v>0</v>
      </c>
      <c r="H60" s="19">
        <f t="shared" si="3"/>
        <v>0</v>
      </c>
    </row>
  </sheetData>
  <mergeCells count="6">
    <mergeCell ref="A3:H3"/>
    <mergeCell ref="A5:H5"/>
    <mergeCell ref="A7:H7"/>
    <mergeCell ref="A10:B10"/>
    <mergeCell ref="A1:H1"/>
    <mergeCell ref="A9:B9"/>
  </mergeCells>
  <pageMargins left="0.74803149606299213" right="0.74803149606299213" top="0.98425196850393704" bottom="0.98425196850393704" header="0.51181102362204722" footer="0.51181102362204722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99"/>
  <sheetViews>
    <sheetView topLeftCell="A142" workbookViewId="0">
      <selection sqref="A1:H99"/>
    </sheetView>
  </sheetViews>
  <sheetFormatPr defaultRowHeight="14.25"/>
  <cols>
    <col min="1" max="1" width="12.53125" style="9" customWidth="1"/>
    <col min="2" max="2" width="30.46484375" style="9" customWidth="1"/>
    <col min="3" max="8" width="16.53125" style="9" customWidth="1"/>
  </cols>
  <sheetData>
    <row r="1" spans="1:8" ht="51" customHeight="1">
      <c r="A1" s="40" t="s">
        <v>27</v>
      </c>
      <c r="B1" s="41"/>
      <c r="C1" s="41"/>
      <c r="D1" s="41"/>
      <c r="E1" s="41"/>
      <c r="F1" s="41"/>
      <c r="G1" s="41"/>
      <c r="H1" s="41"/>
    </row>
    <row r="2" spans="1:8" ht="17.2" customHeight="1"/>
    <row r="3" spans="1:8" ht="17.2" customHeight="1">
      <c r="A3" s="40" t="s">
        <v>1</v>
      </c>
      <c r="B3" s="41"/>
      <c r="C3" s="41"/>
      <c r="D3" s="41"/>
      <c r="E3" s="41"/>
      <c r="F3" s="41"/>
      <c r="G3" s="41"/>
      <c r="H3" s="41"/>
    </row>
    <row r="4" spans="1:8" ht="17.2" customHeight="1"/>
    <row r="5" spans="1:8" ht="17.2" customHeight="1">
      <c r="A5" s="40" t="s">
        <v>28</v>
      </c>
      <c r="B5" s="41"/>
      <c r="C5" s="41"/>
      <c r="D5" s="41"/>
      <c r="E5" s="41"/>
      <c r="F5" s="41"/>
      <c r="G5" s="41"/>
      <c r="H5" s="41"/>
    </row>
    <row r="6" spans="1:8" ht="17.2" customHeight="1"/>
    <row r="7" spans="1:8" ht="17.2" customHeight="1">
      <c r="A7" s="40" t="s">
        <v>130</v>
      </c>
      <c r="B7" s="41"/>
      <c r="C7" s="41"/>
      <c r="D7" s="41"/>
      <c r="E7" s="41"/>
      <c r="F7" s="41"/>
      <c r="G7" s="41"/>
      <c r="H7" s="41"/>
    </row>
    <row r="8" spans="1:8" ht="17.2" customHeight="1"/>
    <row r="9" spans="1:8" ht="72" customHeight="1">
      <c r="A9" s="48" t="s">
        <v>4</v>
      </c>
      <c r="B9" s="49"/>
      <c r="C9" s="3" t="s">
        <v>5</v>
      </c>
      <c r="D9" s="3" t="s">
        <v>6</v>
      </c>
      <c r="E9" s="3" t="s">
        <v>7</v>
      </c>
      <c r="F9" s="3" t="s">
        <v>8</v>
      </c>
      <c r="G9" s="3" t="s">
        <v>30</v>
      </c>
      <c r="H9" s="4" t="s">
        <v>31</v>
      </c>
    </row>
    <row r="10" spans="1:8" ht="15.7" customHeight="1">
      <c r="A10" s="46">
        <v>1</v>
      </c>
      <c r="B10" s="47"/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6">
        <v>7</v>
      </c>
    </row>
    <row r="11" spans="1:8" ht="15.7" customHeight="1">
      <c r="C11" s="7" t="s">
        <v>32</v>
      </c>
      <c r="D11" s="7" t="s">
        <v>32</v>
      </c>
      <c r="E11" s="7" t="s">
        <v>32</v>
      </c>
      <c r="F11" s="7" t="s">
        <v>32</v>
      </c>
    </row>
    <row r="12" spans="1:8">
      <c r="A12" s="12"/>
      <c r="B12" s="12" t="s">
        <v>131</v>
      </c>
      <c r="C12" s="13">
        <v>38088533.25</v>
      </c>
      <c r="D12" s="13">
        <v>85282229.780000001</v>
      </c>
      <c r="E12" s="13">
        <v>86000899.530000001</v>
      </c>
      <c r="F12" s="13">
        <v>36606512.509999998</v>
      </c>
      <c r="G12" s="13">
        <f t="shared" ref="G12:G43" si="0">IF(C12=0,0,F12/C12*100)</f>
        <v>96.109010734877799</v>
      </c>
      <c r="H12" s="13">
        <f t="shared" ref="H12:H43" si="1">IF(E12=0,0,F12/E12*100)</f>
        <v>42.565267003085729</v>
      </c>
    </row>
    <row r="13" spans="1:8">
      <c r="A13" s="12" t="s">
        <v>132</v>
      </c>
      <c r="B13" s="12" t="s">
        <v>133</v>
      </c>
      <c r="C13" s="13">
        <v>27710521.52</v>
      </c>
      <c r="D13" s="13">
        <v>51875414.340000004</v>
      </c>
      <c r="E13" s="13">
        <v>52594084.090000004</v>
      </c>
      <c r="F13" s="13">
        <v>26353150.059999999</v>
      </c>
      <c r="G13" s="13">
        <f t="shared" si="0"/>
        <v>95.101602620433098</v>
      </c>
      <c r="H13" s="13">
        <f t="shared" si="1"/>
        <v>50.106681228451443</v>
      </c>
    </row>
    <row r="14" spans="1:8">
      <c r="A14" s="14" t="s">
        <v>134</v>
      </c>
      <c r="B14" s="14" t="s">
        <v>135</v>
      </c>
      <c r="C14" s="15">
        <v>21412800.75</v>
      </c>
      <c r="D14" s="15">
        <v>40664911.310000002</v>
      </c>
      <c r="E14" s="15">
        <v>40664911.310000002</v>
      </c>
      <c r="F14" s="15">
        <v>19599021.579999998</v>
      </c>
      <c r="G14" s="15">
        <f t="shared" si="0"/>
        <v>91.529463188041845</v>
      </c>
      <c r="H14" s="15">
        <f t="shared" si="1"/>
        <v>48.196395734374455</v>
      </c>
    </row>
    <row r="15" spans="1:8">
      <c r="A15" s="16" t="s">
        <v>136</v>
      </c>
      <c r="B15" s="16" t="s">
        <v>137</v>
      </c>
      <c r="C15" s="17">
        <v>18019509.719999999</v>
      </c>
      <c r="D15" s="17">
        <v>34125977.799999997</v>
      </c>
      <c r="E15" s="17">
        <v>34125977.799999997</v>
      </c>
      <c r="F15" s="17">
        <v>16479735.27</v>
      </c>
      <c r="G15" s="17">
        <f t="shared" si="0"/>
        <v>91.454959241810059</v>
      </c>
      <c r="H15" s="17">
        <f t="shared" si="1"/>
        <v>48.290880825691687</v>
      </c>
    </row>
    <row r="16" spans="1:8">
      <c r="A16" s="18" t="s">
        <v>138</v>
      </c>
      <c r="B16" s="18" t="s">
        <v>139</v>
      </c>
      <c r="C16" s="19">
        <v>18012735.489999998</v>
      </c>
      <c r="D16" s="19">
        <v>34120103.409999996</v>
      </c>
      <c r="E16" s="19">
        <v>34120103.409999996</v>
      </c>
      <c r="F16" s="19">
        <v>16469180.039999999</v>
      </c>
      <c r="G16" s="19">
        <f t="shared" si="0"/>
        <v>91.430754918613417</v>
      </c>
      <c r="H16" s="19">
        <f t="shared" si="1"/>
        <v>48.268259454258207</v>
      </c>
    </row>
    <row r="17" spans="1:8">
      <c r="A17" s="18" t="s">
        <v>140</v>
      </c>
      <c r="B17" s="18" t="s">
        <v>141</v>
      </c>
      <c r="C17" s="19">
        <v>1486.24</v>
      </c>
      <c r="D17" s="19">
        <v>510.9</v>
      </c>
      <c r="E17" s="19">
        <v>510.9</v>
      </c>
      <c r="F17" s="19">
        <v>720.14</v>
      </c>
      <c r="G17" s="19">
        <f t="shared" si="0"/>
        <v>48.453816341909786</v>
      </c>
      <c r="H17" s="19">
        <f t="shared" si="1"/>
        <v>140.95517713838325</v>
      </c>
    </row>
    <row r="18" spans="1:8">
      <c r="A18" s="18" t="s">
        <v>142</v>
      </c>
      <c r="B18" s="18" t="s">
        <v>143</v>
      </c>
      <c r="C18" s="19">
        <v>5287.99</v>
      </c>
      <c r="D18" s="19">
        <v>5363.49</v>
      </c>
      <c r="E18" s="19">
        <v>5363.49</v>
      </c>
      <c r="F18" s="19">
        <v>2404.73</v>
      </c>
      <c r="G18" s="19">
        <f t="shared" si="0"/>
        <v>45.475312926083447</v>
      </c>
      <c r="H18" s="19">
        <f t="shared" si="1"/>
        <v>44.835172620812195</v>
      </c>
    </row>
    <row r="19" spans="1:8">
      <c r="A19" s="18" t="s">
        <v>144</v>
      </c>
      <c r="B19" s="18" t="s">
        <v>145</v>
      </c>
      <c r="C19" s="19">
        <v>0</v>
      </c>
      <c r="D19" s="19">
        <v>0</v>
      </c>
      <c r="E19" s="19">
        <v>0</v>
      </c>
      <c r="F19" s="19">
        <v>7430.36</v>
      </c>
      <c r="G19" s="19">
        <f t="shared" si="0"/>
        <v>0</v>
      </c>
      <c r="H19" s="19">
        <f t="shared" si="1"/>
        <v>0</v>
      </c>
    </row>
    <row r="20" spans="1:8">
      <c r="A20" s="16" t="s">
        <v>146</v>
      </c>
      <c r="B20" s="16" t="s">
        <v>147</v>
      </c>
      <c r="C20" s="17">
        <v>510076.02</v>
      </c>
      <c r="D20" s="17">
        <v>755755.08</v>
      </c>
      <c r="E20" s="17">
        <v>755755.08</v>
      </c>
      <c r="F20" s="17">
        <v>482776.49</v>
      </c>
      <c r="G20" s="17">
        <f t="shared" si="0"/>
        <v>94.647948750854809</v>
      </c>
      <c r="H20" s="17">
        <f t="shared" si="1"/>
        <v>63.880019172348803</v>
      </c>
    </row>
    <row r="21" spans="1:8">
      <c r="A21" s="18" t="s">
        <v>148</v>
      </c>
      <c r="B21" s="18" t="s">
        <v>147</v>
      </c>
      <c r="C21" s="19">
        <v>510076.02</v>
      </c>
      <c r="D21" s="19">
        <v>755755.08</v>
      </c>
      <c r="E21" s="19">
        <v>755755.08</v>
      </c>
      <c r="F21" s="19">
        <v>482776.49</v>
      </c>
      <c r="G21" s="19">
        <f t="shared" si="0"/>
        <v>94.647948750854809</v>
      </c>
      <c r="H21" s="19">
        <f t="shared" si="1"/>
        <v>63.880019172348803</v>
      </c>
    </row>
    <row r="22" spans="1:8">
      <c r="A22" s="16" t="s">
        <v>149</v>
      </c>
      <c r="B22" s="16" t="s">
        <v>150</v>
      </c>
      <c r="C22" s="17">
        <v>2883215.01</v>
      </c>
      <c r="D22" s="17">
        <v>5783178.4299999997</v>
      </c>
      <c r="E22" s="17">
        <v>5783178.4299999997</v>
      </c>
      <c r="F22" s="17">
        <v>2636509.8199999998</v>
      </c>
      <c r="G22" s="17">
        <f t="shared" si="0"/>
        <v>91.443399498672846</v>
      </c>
      <c r="H22" s="17">
        <f t="shared" si="1"/>
        <v>45.589287135309775</v>
      </c>
    </row>
    <row r="23" spans="1:8" ht="25.5">
      <c r="A23" s="18" t="s">
        <v>151</v>
      </c>
      <c r="B23" s="18" t="s">
        <v>152</v>
      </c>
      <c r="C23" s="19">
        <v>2883202.45</v>
      </c>
      <c r="D23" s="19">
        <v>5783178.4299999997</v>
      </c>
      <c r="E23" s="19">
        <v>5783178.4299999997</v>
      </c>
      <c r="F23" s="19">
        <v>2636509.8199999998</v>
      </c>
      <c r="G23" s="19">
        <f t="shared" si="0"/>
        <v>91.443797850546346</v>
      </c>
      <c r="H23" s="19">
        <f t="shared" si="1"/>
        <v>45.589287135309775</v>
      </c>
    </row>
    <row r="24" spans="1:8" ht="25.5">
      <c r="A24" s="18" t="s">
        <v>153</v>
      </c>
      <c r="B24" s="18" t="s">
        <v>154</v>
      </c>
      <c r="C24" s="19">
        <v>12.56</v>
      </c>
      <c r="D24" s="19">
        <v>0</v>
      </c>
      <c r="E24" s="19">
        <v>0</v>
      </c>
      <c r="F24" s="19">
        <v>0</v>
      </c>
      <c r="G24" s="19">
        <f t="shared" si="0"/>
        <v>0</v>
      </c>
      <c r="H24" s="19">
        <f t="shared" si="1"/>
        <v>0</v>
      </c>
    </row>
    <row r="25" spans="1:8">
      <c r="A25" s="14" t="s">
        <v>155</v>
      </c>
      <c r="B25" s="14" t="s">
        <v>156</v>
      </c>
      <c r="C25" s="15">
        <v>5697873.5</v>
      </c>
      <c r="D25" s="15">
        <v>10041740.380000001</v>
      </c>
      <c r="E25" s="15">
        <v>10041740.380000001</v>
      </c>
      <c r="F25" s="15">
        <v>5779221.5</v>
      </c>
      <c r="G25" s="15">
        <f t="shared" si="0"/>
        <v>101.42769052349092</v>
      </c>
      <c r="H25" s="15">
        <f t="shared" si="1"/>
        <v>57.551990803410916</v>
      </c>
    </row>
    <row r="26" spans="1:8">
      <c r="A26" s="16" t="s">
        <v>157</v>
      </c>
      <c r="B26" s="16" t="s">
        <v>158</v>
      </c>
      <c r="C26" s="17">
        <v>1078001.6399999999</v>
      </c>
      <c r="D26" s="17">
        <v>2200307.2999999998</v>
      </c>
      <c r="E26" s="17">
        <v>2200307.2999999998</v>
      </c>
      <c r="F26" s="17">
        <v>1175901.8999999999</v>
      </c>
      <c r="G26" s="17">
        <f t="shared" si="0"/>
        <v>109.08164295557101</v>
      </c>
      <c r="H26" s="17">
        <f t="shared" si="1"/>
        <v>53.442621401110657</v>
      </c>
    </row>
    <row r="27" spans="1:8">
      <c r="A27" s="18" t="s">
        <v>159</v>
      </c>
      <c r="B27" s="18" t="s">
        <v>160</v>
      </c>
      <c r="C27" s="19">
        <v>593759.6</v>
      </c>
      <c r="D27" s="19">
        <v>1105828.1399999999</v>
      </c>
      <c r="E27" s="19">
        <v>1105828.1399999999</v>
      </c>
      <c r="F27" s="19">
        <v>686669.68</v>
      </c>
      <c r="G27" s="19">
        <f t="shared" si="0"/>
        <v>115.64776047410435</v>
      </c>
      <c r="H27" s="19">
        <f t="shared" si="1"/>
        <v>62.095515131311465</v>
      </c>
    </row>
    <row r="28" spans="1:8" ht="25.5">
      <c r="A28" s="18" t="s">
        <v>161</v>
      </c>
      <c r="B28" s="18" t="s">
        <v>162</v>
      </c>
      <c r="C28" s="19">
        <v>347353.3</v>
      </c>
      <c r="D28" s="19">
        <v>425284.88</v>
      </c>
      <c r="E28" s="19">
        <v>425284.88</v>
      </c>
      <c r="F28" s="19">
        <v>313593.82</v>
      </c>
      <c r="G28" s="19">
        <f t="shared" si="0"/>
        <v>90.280938744500205</v>
      </c>
      <c r="H28" s="19">
        <f t="shared" si="1"/>
        <v>73.737354593937127</v>
      </c>
    </row>
    <row r="29" spans="1:8">
      <c r="A29" s="18" t="s">
        <v>163</v>
      </c>
      <c r="B29" s="18" t="s">
        <v>164</v>
      </c>
      <c r="C29" s="19">
        <v>136375.79</v>
      </c>
      <c r="D29" s="19">
        <v>647871.09</v>
      </c>
      <c r="E29" s="19">
        <v>647871.09</v>
      </c>
      <c r="F29" s="19">
        <v>174567.5</v>
      </c>
      <c r="G29" s="19">
        <f t="shared" si="0"/>
        <v>128.00475802926604</v>
      </c>
      <c r="H29" s="19">
        <f t="shared" si="1"/>
        <v>26.944789278990672</v>
      </c>
    </row>
    <row r="30" spans="1:8" ht="25.5">
      <c r="A30" s="18" t="s">
        <v>165</v>
      </c>
      <c r="B30" s="18" t="s">
        <v>166</v>
      </c>
      <c r="C30" s="19">
        <v>512.95000000000005</v>
      </c>
      <c r="D30" s="19">
        <v>21323.19</v>
      </c>
      <c r="E30" s="19">
        <v>21323.19</v>
      </c>
      <c r="F30" s="19">
        <v>1070.9000000000001</v>
      </c>
      <c r="G30" s="19">
        <f t="shared" si="0"/>
        <v>208.77278487181985</v>
      </c>
      <c r="H30" s="19">
        <f t="shared" si="1"/>
        <v>5.0222316642115938</v>
      </c>
    </row>
    <row r="31" spans="1:8">
      <c r="A31" s="16" t="s">
        <v>167</v>
      </c>
      <c r="B31" s="16" t="s">
        <v>168</v>
      </c>
      <c r="C31" s="17">
        <v>1887292.59</v>
      </c>
      <c r="D31" s="17">
        <v>3954503.78</v>
      </c>
      <c r="E31" s="17">
        <v>3954503.78</v>
      </c>
      <c r="F31" s="17">
        <v>2222087.04</v>
      </c>
      <c r="G31" s="17">
        <f t="shared" si="0"/>
        <v>117.73940361838649</v>
      </c>
      <c r="H31" s="17">
        <f t="shared" si="1"/>
        <v>56.191298924488578</v>
      </c>
    </row>
    <row r="32" spans="1:8" ht="25.5">
      <c r="A32" s="18" t="s">
        <v>169</v>
      </c>
      <c r="B32" s="18" t="s">
        <v>170</v>
      </c>
      <c r="C32" s="19">
        <v>160911.1</v>
      </c>
      <c r="D32" s="19">
        <v>455899.06</v>
      </c>
      <c r="E32" s="19">
        <v>455899.06</v>
      </c>
      <c r="F32" s="19">
        <v>162713.79999999999</v>
      </c>
      <c r="G32" s="19">
        <f t="shared" si="0"/>
        <v>101.12030804587128</v>
      </c>
      <c r="H32" s="19">
        <f t="shared" si="1"/>
        <v>35.690751369393034</v>
      </c>
    </row>
    <row r="33" spans="1:8">
      <c r="A33" s="18" t="s">
        <v>171</v>
      </c>
      <c r="B33" s="18" t="s">
        <v>172</v>
      </c>
      <c r="C33" s="19">
        <v>959357.62</v>
      </c>
      <c r="D33" s="19">
        <v>2254547.6800000002</v>
      </c>
      <c r="E33" s="19">
        <v>2254547.6800000002</v>
      </c>
      <c r="F33" s="19">
        <v>1220845.75</v>
      </c>
      <c r="G33" s="19">
        <f t="shared" si="0"/>
        <v>127.25658550562198</v>
      </c>
      <c r="H33" s="19">
        <f t="shared" si="1"/>
        <v>54.150362878996638</v>
      </c>
    </row>
    <row r="34" spans="1:8">
      <c r="A34" s="18" t="s">
        <v>173</v>
      </c>
      <c r="B34" s="18" t="s">
        <v>174</v>
      </c>
      <c r="C34" s="19">
        <v>489277.69</v>
      </c>
      <c r="D34" s="19">
        <v>858330.69</v>
      </c>
      <c r="E34" s="19">
        <v>858330.69</v>
      </c>
      <c r="F34" s="19">
        <v>403227.73</v>
      </c>
      <c r="G34" s="19">
        <f t="shared" si="0"/>
        <v>82.412858432192152</v>
      </c>
      <c r="H34" s="19">
        <f t="shared" si="1"/>
        <v>46.978132635569629</v>
      </c>
    </row>
    <row r="35" spans="1:8" ht="25.5">
      <c r="A35" s="18" t="s">
        <v>175</v>
      </c>
      <c r="B35" s="18" t="s">
        <v>176</v>
      </c>
      <c r="C35" s="19">
        <v>234498.61</v>
      </c>
      <c r="D35" s="19">
        <v>335532.92</v>
      </c>
      <c r="E35" s="19">
        <v>335532.92</v>
      </c>
      <c r="F35" s="19">
        <v>376580.7</v>
      </c>
      <c r="G35" s="19">
        <f t="shared" si="0"/>
        <v>160.58973654470702</v>
      </c>
      <c r="H35" s="19">
        <f t="shared" si="1"/>
        <v>112.23360736108994</v>
      </c>
    </row>
    <row r="36" spans="1:8">
      <c r="A36" s="18" t="s">
        <v>177</v>
      </c>
      <c r="B36" s="18" t="s">
        <v>178</v>
      </c>
      <c r="C36" s="19">
        <v>16251.23</v>
      </c>
      <c r="D36" s="19">
        <v>30030.15</v>
      </c>
      <c r="E36" s="19">
        <v>30030.15</v>
      </c>
      <c r="F36" s="19">
        <v>46477.61</v>
      </c>
      <c r="G36" s="19">
        <f t="shared" si="0"/>
        <v>285.99441396128168</v>
      </c>
      <c r="H36" s="19">
        <f t="shared" si="1"/>
        <v>154.76982299455713</v>
      </c>
    </row>
    <row r="37" spans="1:8" ht="25.5">
      <c r="A37" s="18" t="s">
        <v>179</v>
      </c>
      <c r="B37" s="18" t="s">
        <v>180</v>
      </c>
      <c r="C37" s="19">
        <v>26996.34</v>
      </c>
      <c r="D37" s="19">
        <v>20163.28</v>
      </c>
      <c r="E37" s="19">
        <v>20163.28</v>
      </c>
      <c r="F37" s="19">
        <v>12241.45</v>
      </c>
      <c r="G37" s="19">
        <f t="shared" si="0"/>
        <v>45.34485045009805</v>
      </c>
      <c r="H37" s="19">
        <f t="shared" si="1"/>
        <v>60.711600493570494</v>
      </c>
    </row>
    <row r="38" spans="1:8">
      <c r="A38" s="16" t="s">
        <v>181</v>
      </c>
      <c r="B38" s="16" t="s">
        <v>182</v>
      </c>
      <c r="C38" s="17">
        <v>1421409.59</v>
      </c>
      <c r="D38" s="17">
        <v>3062845.97</v>
      </c>
      <c r="E38" s="17">
        <v>3062845.97</v>
      </c>
      <c r="F38" s="17">
        <v>1944773.8</v>
      </c>
      <c r="G38" s="17">
        <f t="shared" si="0"/>
        <v>136.82008435021183</v>
      </c>
      <c r="H38" s="17">
        <f t="shared" si="1"/>
        <v>63.495644869141103</v>
      </c>
    </row>
    <row r="39" spans="1:8">
      <c r="A39" s="18" t="s">
        <v>183</v>
      </c>
      <c r="B39" s="18" t="s">
        <v>184</v>
      </c>
      <c r="C39" s="19">
        <v>25037.07</v>
      </c>
      <c r="D39" s="19">
        <v>46463.22</v>
      </c>
      <c r="E39" s="19">
        <v>46463.22</v>
      </c>
      <c r="F39" s="19">
        <v>31259.48</v>
      </c>
      <c r="G39" s="19">
        <f t="shared" si="0"/>
        <v>124.85278828553021</v>
      </c>
      <c r="H39" s="19">
        <f t="shared" si="1"/>
        <v>67.277902822921007</v>
      </c>
    </row>
    <row r="40" spans="1:8" ht="25.5">
      <c r="A40" s="18" t="s">
        <v>185</v>
      </c>
      <c r="B40" s="18" t="s">
        <v>186</v>
      </c>
      <c r="C40" s="19">
        <v>520582.19</v>
      </c>
      <c r="D40" s="19">
        <v>937820.67</v>
      </c>
      <c r="E40" s="19">
        <v>937820.67</v>
      </c>
      <c r="F40" s="19">
        <v>602545.49</v>
      </c>
      <c r="G40" s="19">
        <f t="shared" si="0"/>
        <v>115.74454554428763</v>
      </c>
      <c r="H40" s="19">
        <f t="shared" si="1"/>
        <v>64.249542505818297</v>
      </c>
    </row>
    <row r="41" spans="1:8">
      <c r="A41" s="18" t="s">
        <v>187</v>
      </c>
      <c r="B41" s="18" t="s">
        <v>188</v>
      </c>
      <c r="C41" s="19">
        <v>106795.83</v>
      </c>
      <c r="D41" s="19">
        <v>338205.4</v>
      </c>
      <c r="E41" s="19">
        <v>338205.4</v>
      </c>
      <c r="F41" s="19">
        <v>214516.85</v>
      </c>
      <c r="G41" s="19">
        <f t="shared" si="0"/>
        <v>200.86631659681845</v>
      </c>
      <c r="H41" s="19">
        <f t="shared" si="1"/>
        <v>63.427978973724251</v>
      </c>
    </row>
    <row r="42" spans="1:8">
      <c r="A42" s="18" t="s">
        <v>189</v>
      </c>
      <c r="B42" s="18" t="s">
        <v>190</v>
      </c>
      <c r="C42" s="19">
        <v>125994.65</v>
      </c>
      <c r="D42" s="19">
        <v>218489.49</v>
      </c>
      <c r="E42" s="19">
        <v>218489.49</v>
      </c>
      <c r="F42" s="19">
        <v>116296.24</v>
      </c>
      <c r="G42" s="19">
        <f t="shared" si="0"/>
        <v>92.302522369005359</v>
      </c>
      <c r="H42" s="19">
        <f t="shared" si="1"/>
        <v>53.227384072341422</v>
      </c>
    </row>
    <row r="43" spans="1:8">
      <c r="A43" s="18" t="s">
        <v>191</v>
      </c>
      <c r="B43" s="18" t="s">
        <v>192</v>
      </c>
      <c r="C43" s="19">
        <v>41897.11</v>
      </c>
      <c r="D43" s="19">
        <v>34321.1</v>
      </c>
      <c r="E43" s="19">
        <v>34321.1</v>
      </c>
      <c r="F43" s="19">
        <v>84595.85</v>
      </c>
      <c r="G43" s="19">
        <f t="shared" si="0"/>
        <v>201.91333006023569</v>
      </c>
      <c r="H43" s="19">
        <f t="shared" si="1"/>
        <v>246.48350431658662</v>
      </c>
    </row>
    <row r="44" spans="1:8">
      <c r="A44" s="18" t="s">
        <v>193</v>
      </c>
      <c r="B44" s="18" t="s">
        <v>194</v>
      </c>
      <c r="C44" s="19">
        <v>161649.51999999999</v>
      </c>
      <c r="D44" s="19">
        <v>347388.41</v>
      </c>
      <c r="E44" s="19">
        <v>347388.41</v>
      </c>
      <c r="F44" s="19">
        <v>250174.18</v>
      </c>
      <c r="G44" s="19">
        <f t="shared" ref="G44:G75" si="2">IF(C44=0,0,F44/C44*100)</f>
        <v>154.76332994988169</v>
      </c>
      <c r="H44" s="19">
        <f t="shared" ref="H44:H75" si="3">IF(E44=0,0,F44/E44*100)</f>
        <v>72.015695630144947</v>
      </c>
    </row>
    <row r="45" spans="1:8">
      <c r="A45" s="18" t="s">
        <v>195</v>
      </c>
      <c r="B45" s="18" t="s">
        <v>196</v>
      </c>
      <c r="C45" s="19">
        <v>278392.40999999997</v>
      </c>
      <c r="D45" s="19">
        <v>936853.8</v>
      </c>
      <c r="E45" s="19">
        <v>936853.8</v>
      </c>
      <c r="F45" s="19">
        <v>412565.03</v>
      </c>
      <c r="G45" s="19">
        <f t="shared" si="2"/>
        <v>148.19550216904261</v>
      </c>
      <c r="H45" s="19">
        <f t="shared" si="3"/>
        <v>44.037290556968436</v>
      </c>
    </row>
    <row r="46" spans="1:8">
      <c r="A46" s="18" t="s">
        <v>197</v>
      </c>
      <c r="B46" s="18" t="s">
        <v>198</v>
      </c>
      <c r="C46" s="19">
        <v>73180.479999999996</v>
      </c>
      <c r="D46" s="19">
        <v>107283.54</v>
      </c>
      <c r="E46" s="19">
        <v>107283.54</v>
      </c>
      <c r="F46" s="19">
        <v>139926.22</v>
      </c>
      <c r="G46" s="19">
        <f t="shared" si="2"/>
        <v>191.20702679184396</v>
      </c>
      <c r="H46" s="19">
        <f t="shared" si="3"/>
        <v>130.42655005604774</v>
      </c>
    </row>
    <row r="47" spans="1:8">
      <c r="A47" s="18" t="s">
        <v>199</v>
      </c>
      <c r="B47" s="18" t="s">
        <v>200</v>
      </c>
      <c r="C47" s="19">
        <v>87880.33</v>
      </c>
      <c r="D47" s="19">
        <v>96020.34</v>
      </c>
      <c r="E47" s="19">
        <v>96020.34</v>
      </c>
      <c r="F47" s="19">
        <v>92894.46</v>
      </c>
      <c r="G47" s="19">
        <f t="shared" si="2"/>
        <v>105.7056340138914</v>
      </c>
      <c r="H47" s="19">
        <f t="shared" si="3"/>
        <v>96.74456474534459</v>
      </c>
    </row>
    <row r="48" spans="1:8" ht="25.5">
      <c r="A48" s="16" t="s">
        <v>201</v>
      </c>
      <c r="B48" s="16" t="s">
        <v>202</v>
      </c>
      <c r="C48" s="17">
        <v>79614.06</v>
      </c>
      <c r="D48" s="17">
        <v>206145.26</v>
      </c>
      <c r="E48" s="17">
        <v>206145.26</v>
      </c>
      <c r="F48" s="17">
        <v>86104.72</v>
      </c>
      <c r="G48" s="17">
        <f t="shared" si="2"/>
        <v>108.15265544804524</v>
      </c>
      <c r="H48" s="17">
        <f t="shared" si="3"/>
        <v>41.768954571160158</v>
      </c>
    </row>
    <row r="49" spans="1:8" ht="25.5">
      <c r="A49" s="18" t="s">
        <v>203</v>
      </c>
      <c r="B49" s="18" t="s">
        <v>202</v>
      </c>
      <c r="C49" s="19">
        <v>79614.06</v>
      </c>
      <c r="D49" s="19">
        <v>206145.26</v>
      </c>
      <c r="E49" s="19">
        <v>206145.26</v>
      </c>
      <c r="F49" s="19">
        <v>86104.72</v>
      </c>
      <c r="G49" s="19">
        <f t="shared" si="2"/>
        <v>108.15265544804524</v>
      </c>
      <c r="H49" s="19">
        <f t="shared" si="3"/>
        <v>41.768954571160158</v>
      </c>
    </row>
    <row r="50" spans="1:8" ht="25.5">
      <c r="A50" s="16" t="s">
        <v>204</v>
      </c>
      <c r="B50" s="16" t="s">
        <v>205</v>
      </c>
      <c r="C50" s="17">
        <v>1231555.6200000001</v>
      </c>
      <c r="D50" s="17">
        <v>617938.06999999995</v>
      </c>
      <c r="E50" s="17">
        <v>617938.06999999995</v>
      </c>
      <c r="F50" s="17">
        <v>350354.04</v>
      </c>
      <c r="G50" s="17">
        <f t="shared" si="2"/>
        <v>28.44808909239519</v>
      </c>
      <c r="H50" s="17">
        <f t="shared" si="3"/>
        <v>56.697273887009423</v>
      </c>
    </row>
    <row r="51" spans="1:8" ht="25.5">
      <c r="A51" s="18" t="s">
        <v>206</v>
      </c>
      <c r="B51" s="18" t="s">
        <v>207</v>
      </c>
      <c r="C51" s="19">
        <v>10238.27</v>
      </c>
      <c r="D51" s="19">
        <v>14208.67</v>
      </c>
      <c r="E51" s="19">
        <v>14208.67</v>
      </c>
      <c r="F51" s="19">
        <v>10858.8</v>
      </c>
      <c r="G51" s="19">
        <f t="shared" si="2"/>
        <v>106.06088723973875</v>
      </c>
      <c r="H51" s="19">
        <f t="shared" si="3"/>
        <v>76.423760985370194</v>
      </c>
    </row>
    <row r="52" spans="1:8">
      <c r="A52" s="18" t="s">
        <v>208</v>
      </c>
      <c r="B52" s="18" t="s">
        <v>209</v>
      </c>
      <c r="C52" s="19">
        <v>23550.560000000001</v>
      </c>
      <c r="D52" s="19">
        <v>33349.51</v>
      </c>
      <c r="E52" s="19">
        <v>33349.51</v>
      </c>
      <c r="F52" s="19">
        <v>40720.800000000003</v>
      </c>
      <c r="G52" s="19">
        <f t="shared" si="2"/>
        <v>172.90799029831987</v>
      </c>
      <c r="H52" s="19">
        <f t="shared" si="3"/>
        <v>122.10314334453489</v>
      </c>
    </row>
    <row r="53" spans="1:8">
      <c r="A53" s="18" t="s">
        <v>210</v>
      </c>
      <c r="B53" s="18" t="s">
        <v>211</v>
      </c>
      <c r="C53" s="19">
        <v>41490.67</v>
      </c>
      <c r="D53" s="19">
        <v>140276.87</v>
      </c>
      <c r="E53" s="19">
        <v>140276.87</v>
      </c>
      <c r="F53" s="19">
        <v>74649.2</v>
      </c>
      <c r="G53" s="19">
        <f t="shared" si="2"/>
        <v>179.91803940500358</v>
      </c>
      <c r="H53" s="19">
        <f t="shared" si="3"/>
        <v>53.215615660657392</v>
      </c>
    </row>
    <row r="54" spans="1:8">
      <c r="A54" s="18" t="s">
        <v>212</v>
      </c>
      <c r="B54" s="18" t="s">
        <v>213</v>
      </c>
      <c r="C54" s="19">
        <v>108585.14</v>
      </c>
      <c r="D54" s="19">
        <v>132381.74</v>
      </c>
      <c r="E54" s="19">
        <v>132381.74</v>
      </c>
      <c r="F54" s="19">
        <v>98744.88</v>
      </c>
      <c r="G54" s="19">
        <f t="shared" si="2"/>
        <v>90.937747098728252</v>
      </c>
      <c r="H54" s="19">
        <f t="shared" si="3"/>
        <v>74.591012325415889</v>
      </c>
    </row>
    <row r="55" spans="1:8">
      <c r="A55" s="18" t="s">
        <v>214</v>
      </c>
      <c r="B55" s="18" t="s">
        <v>215</v>
      </c>
      <c r="C55" s="19">
        <v>25984.61</v>
      </c>
      <c r="D55" s="19">
        <v>82166.720000000001</v>
      </c>
      <c r="E55" s="19">
        <v>82166.720000000001</v>
      </c>
      <c r="F55" s="19">
        <v>28261.03</v>
      </c>
      <c r="G55" s="19">
        <f t="shared" si="2"/>
        <v>108.76064716768887</v>
      </c>
      <c r="H55" s="19">
        <f t="shared" si="3"/>
        <v>34.394740352298349</v>
      </c>
    </row>
    <row r="56" spans="1:8">
      <c r="A56" s="18" t="s">
        <v>216</v>
      </c>
      <c r="B56" s="18" t="s">
        <v>217</v>
      </c>
      <c r="C56" s="19">
        <v>19256.740000000002</v>
      </c>
      <c r="D56" s="19">
        <v>0</v>
      </c>
      <c r="E56" s="19">
        <v>0</v>
      </c>
      <c r="F56" s="19">
        <v>23253.4</v>
      </c>
      <c r="G56" s="19">
        <f t="shared" si="2"/>
        <v>120.75460332330394</v>
      </c>
      <c r="H56" s="19">
        <f t="shared" si="3"/>
        <v>0</v>
      </c>
    </row>
    <row r="57" spans="1:8" ht="25.5">
      <c r="A57" s="18" t="s">
        <v>218</v>
      </c>
      <c r="B57" s="18" t="s">
        <v>205</v>
      </c>
      <c r="C57" s="19">
        <v>1002449.63</v>
      </c>
      <c r="D57" s="19">
        <v>215554.56</v>
      </c>
      <c r="E57" s="19">
        <v>215554.56</v>
      </c>
      <c r="F57" s="19">
        <v>73865.929999999993</v>
      </c>
      <c r="G57" s="19">
        <f t="shared" si="2"/>
        <v>7.3685427965093862</v>
      </c>
      <c r="H57" s="19">
        <f t="shared" si="3"/>
        <v>34.267857752580134</v>
      </c>
    </row>
    <row r="58" spans="1:8">
      <c r="A58" s="14" t="s">
        <v>219</v>
      </c>
      <c r="B58" s="14" t="s">
        <v>220</v>
      </c>
      <c r="C58" s="15">
        <v>34042.68</v>
      </c>
      <c r="D58" s="15">
        <v>18940.740000000002</v>
      </c>
      <c r="E58" s="15">
        <v>18940.740000000002</v>
      </c>
      <c r="F58" s="15">
        <v>36082.14</v>
      </c>
      <c r="G58" s="15">
        <f t="shared" si="2"/>
        <v>105.99089143392942</v>
      </c>
      <c r="H58" s="15">
        <f t="shared" si="3"/>
        <v>190.5001599726304</v>
      </c>
    </row>
    <row r="59" spans="1:8">
      <c r="A59" s="16" t="s">
        <v>221</v>
      </c>
      <c r="B59" s="16" t="s">
        <v>222</v>
      </c>
      <c r="C59" s="17">
        <v>34042.68</v>
      </c>
      <c r="D59" s="17">
        <v>18940.740000000002</v>
      </c>
      <c r="E59" s="17">
        <v>18940.740000000002</v>
      </c>
      <c r="F59" s="17">
        <v>36082.14</v>
      </c>
      <c r="G59" s="17">
        <f t="shared" si="2"/>
        <v>105.99089143392942</v>
      </c>
      <c r="H59" s="17">
        <f t="shared" si="3"/>
        <v>190.5001599726304</v>
      </c>
    </row>
    <row r="60" spans="1:8" ht="25.5">
      <c r="A60" s="18" t="s">
        <v>223</v>
      </c>
      <c r="B60" s="18" t="s">
        <v>224</v>
      </c>
      <c r="C60" s="19">
        <v>12323.34</v>
      </c>
      <c r="D60" s="19">
        <v>18940.740000000002</v>
      </c>
      <c r="E60" s="19">
        <v>18940.740000000002</v>
      </c>
      <c r="F60" s="19">
        <v>9473.99</v>
      </c>
      <c r="G60" s="19">
        <f t="shared" si="2"/>
        <v>76.878427439314336</v>
      </c>
      <c r="H60" s="19">
        <f t="shared" si="3"/>
        <v>50.019112241654753</v>
      </c>
    </row>
    <row r="61" spans="1:8" ht="25.5">
      <c r="A61" s="18" t="s">
        <v>225</v>
      </c>
      <c r="B61" s="18" t="s">
        <v>226</v>
      </c>
      <c r="C61" s="19">
        <v>4370.95</v>
      </c>
      <c r="D61" s="19">
        <v>0</v>
      </c>
      <c r="E61" s="19">
        <v>0</v>
      </c>
      <c r="F61" s="19">
        <v>6589.11</v>
      </c>
      <c r="G61" s="19">
        <f t="shared" si="2"/>
        <v>150.74777794301011</v>
      </c>
      <c r="H61" s="19">
        <f t="shared" si="3"/>
        <v>0</v>
      </c>
    </row>
    <row r="62" spans="1:8">
      <c r="A62" s="18" t="s">
        <v>227</v>
      </c>
      <c r="B62" s="18" t="s">
        <v>228</v>
      </c>
      <c r="C62" s="19">
        <v>17348.39</v>
      </c>
      <c r="D62" s="19">
        <v>0</v>
      </c>
      <c r="E62" s="19">
        <v>0</v>
      </c>
      <c r="F62" s="19">
        <v>20019.04</v>
      </c>
      <c r="G62" s="19">
        <f t="shared" si="2"/>
        <v>115.3942239020451</v>
      </c>
      <c r="H62" s="19">
        <f t="shared" si="3"/>
        <v>0</v>
      </c>
    </row>
    <row r="63" spans="1:8" ht="26.25">
      <c r="A63" s="14" t="s">
        <v>229</v>
      </c>
      <c r="B63" s="14" t="s">
        <v>230</v>
      </c>
      <c r="C63" s="15">
        <v>116288.46</v>
      </c>
      <c r="D63" s="15">
        <v>0</v>
      </c>
      <c r="E63" s="15">
        <v>705494.75</v>
      </c>
      <c r="F63" s="15">
        <v>488130.26</v>
      </c>
      <c r="G63" s="15">
        <f t="shared" si="2"/>
        <v>419.75812561280799</v>
      </c>
      <c r="H63" s="15">
        <f t="shared" si="3"/>
        <v>69.189779229398937</v>
      </c>
    </row>
    <row r="64" spans="1:8" ht="25.5">
      <c r="A64" s="16" t="s">
        <v>231</v>
      </c>
      <c r="B64" s="16" t="s">
        <v>232</v>
      </c>
      <c r="C64" s="17">
        <v>0</v>
      </c>
      <c r="D64" s="17">
        <v>0</v>
      </c>
      <c r="E64" s="17">
        <v>0</v>
      </c>
      <c r="F64" s="17">
        <v>34750.959999999999</v>
      </c>
      <c r="G64" s="17">
        <f t="shared" si="2"/>
        <v>0</v>
      </c>
      <c r="H64" s="17">
        <f t="shared" si="3"/>
        <v>0</v>
      </c>
    </row>
    <row r="65" spans="1:8" ht="25.5">
      <c r="A65" s="18" t="s">
        <v>233</v>
      </c>
      <c r="B65" s="18" t="s">
        <v>234</v>
      </c>
      <c r="C65" s="19">
        <v>0</v>
      </c>
      <c r="D65" s="19">
        <v>0</v>
      </c>
      <c r="E65" s="19">
        <v>0</v>
      </c>
      <c r="F65" s="19">
        <v>34750.959999999999</v>
      </c>
      <c r="G65" s="19">
        <f t="shared" si="2"/>
        <v>0</v>
      </c>
      <c r="H65" s="19">
        <f t="shared" si="3"/>
        <v>0</v>
      </c>
    </row>
    <row r="66" spans="1:8" ht="25.5">
      <c r="A66" s="16" t="s">
        <v>235</v>
      </c>
      <c r="B66" s="16" t="s">
        <v>53</v>
      </c>
      <c r="C66" s="17">
        <v>116288.46</v>
      </c>
      <c r="D66" s="17">
        <v>0</v>
      </c>
      <c r="E66" s="17">
        <v>705494.75</v>
      </c>
      <c r="F66" s="17">
        <v>453379.3</v>
      </c>
      <c r="G66" s="17">
        <f t="shared" si="2"/>
        <v>389.87471327765451</v>
      </c>
      <c r="H66" s="17">
        <f t="shared" si="3"/>
        <v>64.264021808808636</v>
      </c>
    </row>
    <row r="67" spans="1:8" ht="38.25">
      <c r="A67" s="18" t="s">
        <v>236</v>
      </c>
      <c r="B67" s="18" t="s">
        <v>55</v>
      </c>
      <c r="C67" s="19">
        <v>0</v>
      </c>
      <c r="D67" s="19">
        <v>0</v>
      </c>
      <c r="E67" s="19">
        <v>705494.75</v>
      </c>
      <c r="F67" s="19">
        <v>77359.839999999997</v>
      </c>
      <c r="G67" s="19">
        <f t="shared" si="2"/>
        <v>0</v>
      </c>
      <c r="H67" s="19">
        <f t="shared" si="3"/>
        <v>10.965331776033768</v>
      </c>
    </row>
    <row r="68" spans="1:8" ht="51">
      <c r="A68" s="18" t="s">
        <v>237</v>
      </c>
      <c r="B68" s="18" t="s">
        <v>57</v>
      </c>
      <c r="C68" s="19">
        <v>116288.46</v>
      </c>
      <c r="D68" s="19">
        <v>0</v>
      </c>
      <c r="E68" s="19">
        <v>0</v>
      </c>
      <c r="F68" s="19">
        <v>376019.46</v>
      </c>
      <c r="G68" s="19">
        <f t="shared" si="2"/>
        <v>323.35062309708115</v>
      </c>
      <c r="H68" s="19">
        <f t="shared" si="3"/>
        <v>0</v>
      </c>
    </row>
    <row r="69" spans="1:8" ht="39.4">
      <c r="A69" s="14" t="s">
        <v>238</v>
      </c>
      <c r="B69" s="14" t="s">
        <v>239</v>
      </c>
      <c r="C69" s="15">
        <v>93895.53</v>
      </c>
      <c r="D69" s="15">
        <v>1056637.33</v>
      </c>
      <c r="E69" s="15">
        <v>1069812.33</v>
      </c>
      <c r="F69" s="15">
        <v>175303.85</v>
      </c>
      <c r="G69" s="15">
        <f t="shared" si="2"/>
        <v>186.70095370887199</v>
      </c>
      <c r="H69" s="15">
        <f t="shared" si="3"/>
        <v>16.386411437228436</v>
      </c>
    </row>
    <row r="70" spans="1:8" ht="25.5">
      <c r="A70" s="16" t="s">
        <v>240</v>
      </c>
      <c r="B70" s="16" t="s">
        <v>241</v>
      </c>
      <c r="C70" s="17">
        <v>93895.53</v>
      </c>
      <c r="D70" s="17">
        <v>1056637.33</v>
      </c>
      <c r="E70" s="17">
        <v>1069812.33</v>
      </c>
      <c r="F70" s="17">
        <v>175303.85</v>
      </c>
      <c r="G70" s="17">
        <f t="shared" si="2"/>
        <v>186.70095370887199</v>
      </c>
      <c r="H70" s="17">
        <f t="shared" si="3"/>
        <v>16.386411437228436</v>
      </c>
    </row>
    <row r="71" spans="1:8" ht="25.5">
      <c r="A71" s="18" t="s">
        <v>242</v>
      </c>
      <c r="B71" s="18" t="s">
        <v>243</v>
      </c>
      <c r="C71" s="19">
        <v>93895.53</v>
      </c>
      <c r="D71" s="19">
        <v>1056637.33</v>
      </c>
      <c r="E71" s="19">
        <v>1069812.33</v>
      </c>
      <c r="F71" s="19">
        <v>175303.85</v>
      </c>
      <c r="G71" s="19">
        <f t="shared" si="2"/>
        <v>186.70095370887199</v>
      </c>
      <c r="H71" s="19">
        <f t="shared" si="3"/>
        <v>16.386411437228436</v>
      </c>
    </row>
    <row r="72" spans="1:8">
      <c r="A72" s="14" t="s">
        <v>244</v>
      </c>
      <c r="B72" s="14" t="s">
        <v>245</v>
      </c>
      <c r="C72" s="15">
        <v>355620.6</v>
      </c>
      <c r="D72" s="15">
        <v>93184.58</v>
      </c>
      <c r="E72" s="15">
        <v>93184.58</v>
      </c>
      <c r="F72" s="15">
        <v>275390.73</v>
      </c>
      <c r="G72" s="15">
        <f t="shared" si="2"/>
        <v>77.439476228317488</v>
      </c>
      <c r="H72" s="15">
        <f t="shared" si="3"/>
        <v>295.53251192418315</v>
      </c>
    </row>
    <row r="73" spans="1:8">
      <c r="A73" s="16" t="s">
        <v>246</v>
      </c>
      <c r="B73" s="16" t="s">
        <v>85</v>
      </c>
      <c r="C73" s="17">
        <v>355620.6</v>
      </c>
      <c r="D73" s="17">
        <v>93184.58</v>
      </c>
      <c r="E73" s="17">
        <v>93184.58</v>
      </c>
      <c r="F73" s="17">
        <v>275390.73</v>
      </c>
      <c r="G73" s="17">
        <f t="shared" si="2"/>
        <v>77.439476228317488</v>
      </c>
      <c r="H73" s="17">
        <f t="shared" si="3"/>
        <v>295.53251192418315</v>
      </c>
    </row>
    <row r="74" spans="1:8">
      <c r="A74" s="18" t="s">
        <v>247</v>
      </c>
      <c r="B74" s="18" t="s">
        <v>248</v>
      </c>
      <c r="C74" s="19">
        <v>355620.6</v>
      </c>
      <c r="D74" s="19">
        <v>93184.58</v>
      </c>
      <c r="E74" s="19">
        <v>93184.58</v>
      </c>
      <c r="F74" s="19">
        <v>275390.73</v>
      </c>
      <c r="G74" s="19">
        <f t="shared" si="2"/>
        <v>77.439476228317488</v>
      </c>
      <c r="H74" s="19">
        <f t="shared" si="3"/>
        <v>295.53251192418315</v>
      </c>
    </row>
    <row r="75" spans="1:8" ht="26.25">
      <c r="A75" s="12" t="s">
        <v>249</v>
      </c>
      <c r="B75" s="12" t="s">
        <v>250</v>
      </c>
      <c r="C75" s="13">
        <v>10352283.529999999</v>
      </c>
      <c r="D75" s="13">
        <v>33406815.440000001</v>
      </c>
      <c r="E75" s="13">
        <v>33406815.440000001</v>
      </c>
      <c r="F75" s="13">
        <v>10253362.449999999</v>
      </c>
      <c r="G75" s="13">
        <f t="shared" si="2"/>
        <v>99.044451596468207</v>
      </c>
      <c r="H75" s="13">
        <f t="shared" si="3"/>
        <v>30.692427024106667</v>
      </c>
    </row>
    <row r="76" spans="1:8" ht="26.25">
      <c r="A76" s="14" t="s">
        <v>251</v>
      </c>
      <c r="B76" s="14" t="s">
        <v>252</v>
      </c>
      <c r="C76" s="15">
        <v>10352283.529999999</v>
      </c>
      <c r="D76" s="15">
        <v>33319640.68</v>
      </c>
      <c r="E76" s="15">
        <v>33319640.68</v>
      </c>
      <c r="F76" s="15">
        <v>10253362.449999999</v>
      </c>
      <c r="G76" s="15">
        <f t="shared" ref="G76:G99" si="4">IF(C76=0,0,F76/C76*100)</f>
        <v>99.044451596468207</v>
      </c>
      <c r="H76" s="15">
        <f t="shared" ref="H76:H99" si="5">IF(E76=0,0,F76/E76*100)</f>
        <v>30.772728158964046</v>
      </c>
    </row>
    <row r="77" spans="1:8">
      <c r="A77" s="16" t="s">
        <v>253</v>
      </c>
      <c r="B77" s="16" t="s">
        <v>254</v>
      </c>
      <c r="C77" s="17">
        <v>8361294.8399999999</v>
      </c>
      <c r="D77" s="17">
        <v>25895734.969999999</v>
      </c>
      <c r="E77" s="17">
        <v>25895734.969999999</v>
      </c>
      <c r="F77" s="17">
        <v>7031552.5199999996</v>
      </c>
      <c r="G77" s="17">
        <f t="shared" si="4"/>
        <v>84.096454610850685</v>
      </c>
      <c r="H77" s="17">
        <f t="shared" si="5"/>
        <v>27.153322846970735</v>
      </c>
    </row>
    <row r="78" spans="1:8">
      <c r="A78" s="18" t="s">
        <v>255</v>
      </c>
      <c r="B78" s="18" t="s">
        <v>256</v>
      </c>
      <c r="C78" s="19">
        <v>1863.74</v>
      </c>
      <c r="D78" s="19">
        <v>0</v>
      </c>
      <c r="E78" s="19">
        <v>0</v>
      </c>
      <c r="F78" s="19">
        <v>0</v>
      </c>
      <c r="G78" s="19">
        <f t="shared" si="4"/>
        <v>0</v>
      </c>
      <c r="H78" s="19">
        <f t="shared" si="5"/>
        <v>0</v>
      </c>
    </row>
    <row r="79" spans="1:8">
      <c r="A79" s="18" t="s">
        <v>257</v>
      </c>
      <c r="B79" s="18" t="s">
        <v>258</v>
      </c>
      <c r="C79" s="19">
        <v>8359431.0999999996</v>
      </c>
      <c r="D79" s="19">
        <v>25895734.969999999</v>
      </c>
      <c r="E79" s="19">
        <v>25895734.969999999</v>
      </c>
      <c r="F79" s="19">
        <v>7031552.5199999996</v>
      </c>
      <c r="G79" s="19">
        <f t="shared" si="4"/>
        <v>84.115203964059219</v>
      </c>
      <c r="H79" s="19">
        <f t="shared" si="5"/>
        <v>27.153322846970735</v>
      </c>
    </row>
    <row r="80" spans="1:8">
      <c r="A80" s="16" t="s">
        <v>259</v>
      </c>
      <c r="B80" s="16" t="s">
        <v>260</v>
      </c>
      <c r="C80" s="17">
        <v>1887476.71</v>
      </c>
      <c r="D80" s="17">
        <v>7117611.2199999997</v>
      </c>
      <c r="E80" s="17">
        <v>7117611.2199999997</v>
      </c>
      <c r="F80" s="17">
        <v>3129307.81</v>
      </c>
      <c r="G80" s="17">
        <f t="shared" si="4"/>
        <v>165.79318798587985</v>
      </c>
      <c r="H80" s="17">
        <f t="shared" si="5"/>
        <v>43.965703004497627</v>
      </c>
    </row>
    <row r="81" spans="1:8">
      <c r="A81" s="18" t="s">
        <v>261</v>
      </c>
      <c r="B81" s="18" t="s">
        <v>113</v>
      </c>
      <c r="C81" s="19">
        <v>129302.13</v>
      </c>
      <c r="D81" s="19">
        <v>333355.40000000002</v>
      </c>
      <c r="E81" s="19">
        <v>333355.40000000002</v>
      </c>
      <c r="F81" s="19">
        <v>195608.61</v>
      </c>
      <c r="G81" s="19">
        <f t="shared" si="4"/>
        <v>151.28026893292474</v>
      </c>
      <c r="H81" s="19">
        <f t="shared" si="5"/>
        <v>58.678698470161272</v>
      </c>
    </row>
    <row r="82" spans="1:8">
      <c r="A82" s="18" t="s">
        <v>262</v>
      </c>
      <c r="B82" s="18" t="s">
        <v>263</v>
      </c>
      <c r="C82" s="19">
        <v>9243.7999999999993</v>
      </c>
      <c r="D82" s="19">
        <v>117845.53</v>
      </c>
      <c r="E82" s="19">
        <v>117845.53</v>
      </c>
      <c r="F82" s="19">
        <v>171470.62</v>
      </c>
      <c r="G82" s="19">
        <f t="shared" si="4"/>
        <v>1854.9797702243666</v>
      </c>
      <c r="H82" s="19">
        <f t="shared" si="5"/>
        <v>145.50456007962288</v>
      </c>
    </row>
    <row r="83" spans="1:8">
      <c r="A83" s="18" t="s">
        <v>264</v>
      </c>
      <c r="B83" s="18" t="s">
        <v>265</v>
      </c>
      <c r="C83" s="19">
        <v>54826.12</v>
      </c>
      <c r="D83" s="19">
        <v>85999.81</v>
      </c>
      <c r="E83" s="19">
        <v>85999.81</v>
      </c>
      <c r="F83" s="19">
        <v>77912.14</v>
      </c>
      <c r="G83" s="19">
        <f t="shared" si="4"/>
        <v>142.10770340852133</v>
      </c>
      <c r="H83" s="19">
        <f t="shared" si="5"/>
        <v>90.595711781223713</v>
      </c>
    </row>
    <row r="84" spans="1:8">
      <c r="A84" s="18" t="s">
        <v>266</v>
      </c>
      <c r="B84" s="18" t="s">
        <v>115</v>
      </c>
      <c r="C84" s="19">
        <v>1135544.28</v>
      </c>
      <c r="D84" s="19">
        <v>5195205.28</v>
      </c>
      <c r="E84" s="19">
        <v>5195205.28</v>
      </c>
      <c r="F84" s="19">
        <v>2108469.81</v>
      </c>
      <c r="G84" s="19">
        <f t="shared" si="4"/>
        <v>185.67922423949861</v>
      </c>
      <c r="H84" s="19">
        <f t="shared" si="5"/>
        <v>40.584918138210703</v>
      </c>
    </row>
    <row r="85" spans="1:8">
      <c r="A85" s="18" t="s">
        <v>267</v>
      </c>
      <c r="B85" s="18" t="s">
        <v>117</v>
      </c>
      <c r="C85" s="19">
        <v>545858.64</v>
      </c>
      <c r="D85" s="19">
        <v>1382906.59</v>
      </c>
      <c r="E85" s="19">
        <v>1382906.59</v>
      </c>
      <c r="F85" s="19">
        <v>570484.85</v>
      </c>
      <c r="G85" s="19">
        <f t="shared" si="4"/>
        <v>104.51146289449591</v>
      </c>
      <c r="H85" s="19">
        <f t="shared" si="5"/>
        <v>41.252594652831895</v>
      </c>
    </row>
    <row r="86" spans="1:8" ht="25.5">
      <c r="A86" s="18" t="s">
        <v>268</v>
      </c>
      <c r="B86" s="18" t="s">
        <v>269</v>
      </c>
      <c r="C86" s="19">
        <v>12701.74</v>
      </c>
      <c r="D86" s="19">
        <v>2298.61</v>
      </c>
      <c r="E86" s="19">
        <v>2298.61</v>
      </c>
      <c r="F86" s="19">
        <v>5361.78</v>
      </c>
      <c r="G86" s="19">
        <f t="shared" si="4"/>
        <v>42.212956650033775</v>
      </c>
      <c r="H86" s="19">
        <f t="shared" si="5"/>
        <v>233.2618408516451</v>
      </c>
    </row>
    <row r="87" spans="1:8">
      <c r="A87" s="16" t="s">
        <v>270</v>
      </c>
      <c r="B87" s="16" t="s">
        <v>271</v>
      </c>
      <c r="C87" s="17">
        <v>0</v>
      </c>
      <c r="D87" s="17">
        <v>510.8</v>
      </c>
      <c r="E87" s="17">
        <v>510.8</v>
      </c>
      <c r="F87" s="17">
        <v>0</v>
      </c>
      <c r="G87" s="17">
        <f t="shared" si="4"/>
        <v>0</v>
      </c>
      <c r="H87" s="17">
        <f t="shared" si="5"/>
        <v>0</v>
      </c>
    </row>
    <row r="88" spans="1:8" ht="25.5">
      <c r="A88" s="18" t="s">
        <v>272</v>
      </c>
      <c r="B88" s="18" t="s">
        <v>273</v>
      </c>
      <c r="C88" s="19">
        <v>0</v>
      </c>
      <c r="D88" s="19">
        <v>510.8</v>
      </c>
      <c r="E88" s="19">
        <v>510.8</v>
      </c>
      <c r="F88" s="19">
        <v>0</v>
      </c>
      <c r="G88" s="19">
        <f t="shared" si="4"/>
        <v>0</v>
      </c>
      <c r="H88" s="19">
        <f t="shared" si="5"/>
        <v>0</v>
      </c>
    </row>
    <row r="89" spans="1:8" ht="25.5">
      <c r="A89" s="16" t="s">
        <v>274</v>
      </c>
      <c r="B89" s="16" t="s">
        <v>275</v>
      </c>
      <c r="C89" s="17">
        <v>10562.88</v>
      </c>
      <c r="D89" s="17">
        <v>25399.84</v>
      </c>
      <c r="E89" s="17">
        <v>25399.84</v>
      </c>
      <c r="F89" s="17">
        <v>177.12</v>
      </c>
      <c r="G89" s="17">
        <f t="shared" si="4"/>
        <v>1.6768154139780063</v>
      </c>
      <c r="H89" s="17">
        <f t="shared" si="5"/>
        <v>0.69732722725812446</v>
      </c>
    </row>
    <row r="90" spans="1:8">
      <c r="A90" s="18" t="s">
        <v>276</v>
      </c>
      <c r="B90" s="18" t="s">
        <v>277</v>
      </c>
      <c r="C90" s="19">
        <v>10562.88</v>
      </c>
      <c r="D90" s="19">
        <v>25399.84</v>
      </c>
      <c r="E90" s="19">
        <v>25399.84</v>
      </c>
      <c r="F90" s="19">
        <v>177.12</v>
      </c>
      <c r="G90" s="19">
        <f t="shared" si="4"/>
        <v>1.6768154139780063</v>
      </c>
      <c r="H90" s="19">
        <f t="shared" si="5"/>
        <v>0.69732722725812446</v>
      </c>
    </row>
    <row r="91" spans="1:8">
      <c r="A91" s="16" t="s">
        <v>278</v>
      </c>
      <c r="B91" s="16" t="s">
        <v>279</v>
      </c>
      <c r="C91" s="17">
        <v>92949.1</v>
      </c>
      <c r="D91" s="17">
        <v>280383.84999999998</v>
      </c>
      <c r="E91" s="17">
        <v>280383.84999999998</v>
      </c>
      <c r="F91" s="17">
        <v>92325</v>
      </c>
      <c r="G91" s="17">
        <f t="shared" si="4"/>
        <v>99.32855724261988</v>
      </c>
      <c r="H91" s="17">
        <f t="shared" si="5"/>
        <v>32.928073425056404</v>
      </c>
    </row>
    <row r="92" spans="1:8">
      <c r="A92" s="18" t="s">
        <v>280</v>
      </c>
      <c r="B92" s="18" t="s">
        <v>281</v>
      </c>
      <c r="C92" s="19">
        <v>92949.1</v>
      </c>
      <c r="D92" s="19">
        <v>280383.84999999998</v>
      </c>
      <c r="E92" s="19">
        <v>280383.84999999998</v>
      </c>
      <c r="F92" s="19">
        <v>92325</v>
      </c>
      <c r="G92" s="19">
        <f t="shared" si="4"/>
        <v>99.32855724261988</v>
      </c>
      <c r="H92" s="19">
        <f t="shared" si="5"/>
        <v>32.928073425056404</v>
      </c>
    </row>
    <row r="93" spans="1:8" ht="26.25">
      <c r="A93" s="14" t="s">
        <v>282</v>
      </c>
      <c r="B93" s="14" t="s">
        <v>283</v>
      </c>
      <c r="C93" s="15">
        <v>0</v>
      </c>
      <c r="D93" s="15">
        <v>87174.76</v>
      </c>
      <c r="E93" s="15">
        <v>87174.76</v>
      </c>
      <c r="F93" s="15">
        <v>0</v>
      </c>
      <c r="G93" s="15">
        <f t="shared" si="4"/>
        <v>0</v>
      </c>
      <c r="H93" s="15">
        <f t="shared" si="5"/>
        <v>0</v>
      </c>
    </row>
    <row r="94" spans="1:8" ht="25.5">
      <c r="A94" s="16" t="s">
        <v>284</v>
      </c>
      <c r="B94" s="16" t="s">
        <v>285</v>
      </c>
      <c r="C94" s="17">
        <v>0</v>
      </c>
      <c r="D94" s="17">
        <v>87174.76</v>
      </c>
      <c r="E94" s="17">
        <v>87174.76</v>
      </c>
      <c r="F94" s="17">
        <v>0</v>
      </c>
      <c r="G94" s="17">
        <f t="shared" si="4"/>
        <v>0</v>
      </c>
      <c r="H94" s="17">
        <f t="shared" si="5"/>
        <v>0</v>
      </c>
    </row>
    <row r="95" spans="1:8" ht="25.5">
      <c r="A95" s="18" t="s">
        <v>286</v>
      </c>
      <c r="B95" s="18" t="s">
        <v>285</v>
      </c>
      <c r="C95" s="19">
        <v>0</v>
      </c>
      <c r="D95" s="19">
        <v>87174.76</v>
      </c>
      <c r="E95" s="19">
        <v>87174.76</v>
      </c>
      <c r="F95" s="19">
        <v>0</v>
      </c>
      <c r="G95" s="19">
        <f t="shared" si="4"/>
        <v>0</v>
      </c>
      <c r="H95" s="19">
        <f t="shared" si="5"/>
        <v>0</v>
      </c>
    </row>
    <row r="96" spans="1:8" ht="26.25">
      <c r="A96" s="12" t="s">
        <v>287</v>
      </c>
      <c r="B96" s="12" t="s">
        <v>288</v>
      </c>
      <c r="C96" s="13">
        <v>25728.2</v>
      </c>
      <c r="D96" s="13">
        <v>0</v>
      </c>
      <c r="E96" s="13">
        <v>0</v>
      </c>
      <c r="F96" s="13">
        <v>0</v>
      </c>
      <c r="G96" s="13">
        <f t="shared" si="4"/>
        <v>0</v>
      </c>
      <c r="H96" s="13">
        <f t="shared" si="5"/>
        <v>0</v>
      </c>
    </row>
    <row r="97" spans="1:8" ht="26.25">
      <c r="A97" s="14" t="s">
        <v>289</v>
      </c>
      <c r="B97" s="14" t="s">
        <v>290</v>
      </c>
      <c r="C97" s="15">
        <v>25728.2</v>
      </c>
      <c r="D97" s="15">
        <v>0</v>
      </c>
      <c r="E97" s="15">
        <v>0</v>
      </c>
      <c r="F97" s="15">
        <v>0</v>
      </c>
      <c r="G97" s="15">
        <f t="shared" si="4"/>
        <v>0</v>
      </c>
      <c r="H97" s="15">
        <f t="shared" si="5"/>
        <v>0</v>
      </c>
    </row>
    <row r="98" spans="1:8" ht="25.5">
      <c r="A98" s="16" t="s">
        <v>291</v>
      </c>
      <c r="B98" s="16" t="s">
        <v>292</v>
      </c>
      <c r="C98" s="17">
        <v>25728.2</v>
      </c>
      <c r="D98" s="17">
        <v>0</v>
      </c>
      <c r="E98" s="17">
        <v>0</v>
      </c>
      <c r="F98" s="17">
        <v>0</v>
      </c>
      <c r="G98" s="17">
        <f t="shared" si="4"/>
        <v>0</v>
      </c>
      <c r="H98" s="17">
        <f t="shared" si="5"/>
        <v>0</v>
      </c>
    </row>
    <row r="99" spans="1:8">
      <c r="A99" s="18" t="s">
        <v>293</v>
      </c>
      <c r="B99" s="18" t="s">
        <v>294</v>
      </c>
      <c r="C99" s="19">
        <v>25728.2</v>
      </c>
      <c r="D99" s="19">
        <v>0</v>
      </c>
      <c r="E99" s="19">
        <v>0</v>
      </c>
      <c r="F99" s="19">
        <v>0</v>
      </c>
      <c r="G99" s="19">
        <f t="shared" si="4"/>
        <v>0</v>
      </c>
      <c r="H99" s="19">
        <f t="shared" si="5"/>
        <v>0</v>
      </c>
    </row>
  </sheetData>
  <mergeCells count="6">
    <mergeCell ref="A3:H3"/>
    <mergeCell ref="A5:H5"/>
    <mergeCell ref="A7:H7"/>
    <mergeCell ref="A10:B10"/>
    <mergeCell ref="A1:H1"/>
    <mergeCell ref="A9:B9"/>
  </mergeCells>
  <pageMargins left="0.74803149606299213" right="0.74803149606299213" top="0.98425196850393704" bottom="0.98425196850393704" header="0.51181102362204722" footer="0.51181102362204722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6"/>
  <sheetViews>
    <sheetView topLeftCell="A25" workbookViewId="0">
      <selection sqref="A1:H66"/>
    </sheetView>
  </sheetViews>
  <sheetFormatPr defaultRowHeight="14.25"/>
  <cols>
    <col min="1" max="1" width="12.53125" style="9" customWidth="1"/>
    <col min="2" max="2" width="71.265625" style="9" customWidth="1"/>
    <col min="3" max="8" width="16.53125" style="9" customWidth="1"/>
    <col min="9" max="10" width="12.1328125" bestFit="1" customWidth="1"/>
  </cols>
  <sheetData>
    <row r="1" spans="1:8" ht="51" customHeight="1">
      <c r="A1" s="40" t="s">
        <v>27</v>
      </c>
      <c r="B1" s="41"/>
      <c r="C1" s="41"/>
      <c r="D1" s="41"/>
      <c r="E1" s="41"/>
      <c r="F1" s="41"/>
      <c r="G1" s="41"/>
      <c r="H1" s="41"/>
    </row>
    <row r="2" spans="1:8" ht="17.2" customHeight="1"/>
    <row r="3" spans="1:8" ht="17.2" customHeight="1">
      <c r="A3" s="40" t="s">
        <v>1</v>
      </c>
      <c r="B3" s="41"/>
      <c r="C3" s="41"/>
      <c r="D3" s="41"/>
      <c r="E3" s="41"/>
      <c r="F3" s="41"/>
      <c r="G3" s="41"/>
      <c r="H3" s="41"/>
    </row>
    <row r="4" spans="1:8" ht="17.2" customHeight="1"/>
    <row r="5" spans="1:8" ht="17.2" customHeight="1">
      <c r="A5" s="40" t="s">
        <v>28</v>
      </c>
      <c r="B5" s="41"/>
      <c r="C5" s="41"/>
      <c r="D5" s="41"/>
      <c r="E5" s="41"/>
      <c r="F5" s="41"/>
      <c r="G5" s="41"/>
      <c r="H5" s="41"/>
    </row>
    <row r="6" spans="1:8" ht="17.2" customHeight="1"/>
    <row r="7" spans="1:8" ht="17.2" customHeight="1">
      <c r="A7" s="40" t="s">
        <v>295</v>
      </c>
      <c r="B7" s="41"/>
      <c r="C7" s="41"/>
      <c r="D7" s="41"/>
      <c r="E7" s="41"/>
      <c r="F7" s="41"/>
      <c r="G7" s="41"/>
      <c r="H7" s="41"/>
    </row>
    <row r="8" spans="1:8" ht="17.2" customHeight="1"/>
    <row r="9" spans="1:8" ht="72" customHeight="1">
      <c r="A9" s="48" t="s">
        <v>4</v>
      </c>
      <c r="B9" s="49"/>
      <c r="C9" s="3" t="s">
        <v>5</v>
      </c>
      <c r="D9" s="3" t="s">
        <v>6</v>
      </c>
      <c r="E9" s="3" t="s">
        <v>7</v>
      </c>
      <c r="F9" s="3" t="s">
        <v>8</v>
      </c>
      <c r="G9" s="3" t="s">
        <v>30</v>
      </c>
      <c r="H9" s="4" t="s">
        <v>31</v>
      </c>
    </row>
    <row r="10" spans="1:8" ht="15.7" customHeight="1">
      <c r="A10" s="46">
        <v>1</v>
      </c>
      <c r="B10" s="47"/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6">
        <v>7</v>
      </c>
    </row>
    <row r="11" spans="1:8" ht="15.7" customHeight="1">
      <c r="C11" s="7" t="s">
        <v>32</v>
      </c>
      <c r="D11" s="7" t="s">
        <v>32</v>
      </c>
      <c r="E11" s="7" t="s">
        <v>32</v>
      </c>
      <c r="F11" s="7" t="s">
        <v>32</v>
      </c>
    </row>
    <row r="12" spans="1:8">
      <c r="A12" s="12"/>
      <c r="B12" s="12" t="s">
        <v>296</v>
      </c>
      <c r="C12" s="13">
        <v>32793379.02</v>
      </c>
      <c r="D12" s="13">
        <v>85282230.159999996</v>
      </c>
      <c r="E12" s="13">
        <v>86000899.909999996</v>
      </c>
      <c r="F12" s="13">
        <v>37712190.369999997</v>
      </c>
      <c r="G12" s="13">
        <f t="shared" ref="G12:G43" si="0">IF(C12=0,0,F12/C12*100)</f>
        <v>114.99940383392671</v>
      </c>
      <c r="H12" s="13">
        <f t="shared" ref="H12:H43" si="1">IF(E12=0,0,F12/E12*100)</f>
        <v>43.850925292021167</v>
      </c>
    </row>
    <row r="13" spans="1:8">
      <c r="A13" s="12" t="s">
        <v>297</v>
      </c>
      <c r="B13" s="12" t="s">
        <v>298</v>
      </c>
      <c r="C13" s="13">
        <v>18405344.02</v>
      </c>
      <c r="D13" s="13">
        <v>42251482</v>
      </c>
      <c r="E13" s="13">
        <v>42343882</v>
      </c>
      <c r="F13" s="13">
        <v>19466029.649999999</v>
      </c>
      <c r="G13" s="13">
        <f t="shared" si="0"/>
        <v>105.76292205593883</v>
      </c>
      <c r="H13" s="13">
        <f t="shared" si="1"/>
        <v>45.971292027499977</v>
      </c>
    </row>
    <row r="14" spans="1:8">
      <c r="A14" s="16" t="s">
        <v>299</v>
      </c>
      <c r="B14" s="16" t="s">
        <v>300</v>
      </c>
      <c r="C14" s="17">
        <v>17343927.41</v>
      </c>
      <c r="D14" s="17">
        <v>38074965</v>
      </c>
      <c r="E14" s="17">
        <v>38074965</v>
      </c>
      <c r="F14" s="17">
        <v>18399009.600000001</v>
      </c>
      <c r="G14" s="17">
        <f t="shared" si="0"/>
        <v>106.08329454487726</v>
      </c>
      <c r="H14" s="17">
        <f t="shared" si="1"/>
        <v>48.323116252372131</v>
      </c>
    </row>
    <row r="15" spans="1:8">
      <c r="A15" s="16" t="s">
        <v>301</v>
      </c>
      <c r="B15" s="16" t="s">
        <v>302</v>
      </c>
      <c r="C15" s="17">
        <v>1061416.6100000001</v>
      </c>
      <c r="D15" s="17">
        <v>4176517</v>
      </c>
      <c r="E15" s="17">
        <v>4268917</v>
      </c>
      <c r="F15" s="17">
        <v>1067020.05</v>
      </c>
      <c r="G15" s="17">
        <f t="shared" si="0"/>
        <v>100.52792088866971</v>
      </c>
      <c r="H15" s="17">
        <f t="shared" si="1"/>
        <v>24.995099459652177</v>
      </c>
    </row>
    <row r="16" spans="1:8">
      <c r="A16" s="12" t="s">
        <v>132</v>
      </c>
      <c r="B16" s="12" t="s">
        <v>303</v>
      </c>
      <c r="C16" s="13">
        <v>1114591.01</v>
      </c>
      <c r="D16" s="13">
        <v>2554006</v>
      </c>
      <c r="E16" s="13">
        <v>2554006</v>
      </c>
      <c r="F16" s="13">
        <v>1001350.64</v>
      </c>
      <c r="G16" s="13">
        <f t="shared" si="0"/>
        <v>89.840186311927994</v>
      </c>
      <c r="H16" s="13">
        <f t="shared" si="1"/>
        <v>39.207059028052399</v>
      </c>
    </row>
    <row r="17" spans="1:8">
      <c r="A17" s="16" t="s">
        <v>134</v>
      </c>
      <c r="B17" s="16" t="s">
        <v>304</v>
      </c>
      <c r="C17" s="17">
        <v>1114591.01</v>
      </c>
      <c r="D17" s="17">
        <v>2554006</v>
      </c>
      <c r="E17" s="17">
        <v>2554006</v>
      </c>
      <c r="F17" s="17">
        <v>1001350.64</v>
      </c>
      <c r="G17" s="17">
        <f t="shared" si="0"/>
        <v>89.840186311927994</v>
      </c>
      <c r="H17" s="17">
        <f t="shared" si="1"/>
        <v>39.207059028052399</v>
      </c>
    </row>
    <row r="18" spans="1:8">
      <c r="A18" s="12" t="s">
        <v>287</v>
      </c>
      <c r="B18" s="12" t="s">
        <v>305</v>
      </c>
      <c r="C18" s="13">
        <v>13184417.060000001</v>
      </c>
      <c r="D18" s="13">
        <v>40235364.659999996</v>
      </c>
      <c r="E18" s="13">
        <v>40861634.409999996</v>
      </c>
      <c r="F18" s="13">
        <v>17039503.68</v>
      </c>
      <c r="G18" s="13">
        <f t="shared" si="0"/>
        <v>129.23971990916371</v>
      </c>
      <c r="H18" s="13">
        <f t="shared" si="1"/>
        <v>41.700494671916381</v>
      </c>
    </row>
    <row r="19" spans="1:8">
      <c r="A19" s="16" t="s">
        <v>306</v>
      </c>
      <c r="B19" s="16" t="s">
        <v>307</v>
      </c>
      <c r="C19" s="17">
        <v>0</v>
      </c>
      <c r="D19" s="17">
        <v>5667011.3200000003</v>
      </c>
      <c r="E19" s="17">
        <v>5680186.3200000003</v>
      </c>
      <c r="F19" s="17">
        <v>5817031.3899999997</v>
      </c>
      <c r="G19" s="17">
        <f t="shared" si="0"/>
        <v>0</v>
      </c>
      <c r="H19" s="17">
        <f t="shared" si="1"/>
        <v>102.40916516273712</v>
      </c>
    </row>
    <row r="20" spans="1:8">
      <c r="A20" s="16" t="s">
        <v>308</v>
      </c>
      <c r="B20" s="16" t="s">
        <v>450</v>
      </c>
      <c r="C20" s="17">
        <v>0</v>
      </c>
      <c r="D20" s="17">
        <v>14780</v>
      </c>
      <c r="E20" s="17">
        <v>14780</v>
      </c>
      <c r="F20" s="17">
        <v>0</v>
      </c>
      <c r="G20" s="17">
        <f t="shared" si="0"/>
        <v>0</v>
      </c>
      <c r="H20" s="17">
        <f t="shared" si="1"/>
        <v>0</v>
      </c>
    </row>
    <row r="21" spans="1:8">
      <c r="A21" s="16" t="s">
        <v>309</v>
      </c>
      <c r="B21" s="16" t="s">
        <v>310</v>
      </c>
      <c r="C21" s="17">
        <v>0</v>
      </c>
      <c r="D21" s="17">
        <v>1262939.6000000001</v>
      </c>
      <c r="E21" s="17">
        <v>1262939.6000000001</v>
      </c>
      <c r="F21" s="17">
        <v>204.92</v>
      </c>
      <c r="G21" s="17">
        <f t="shared" si="0"/>
        <v>0</v>
      </c>
      <c r="H21" s="17">
        <f t="shared" si="1"/>
        <v>1.6225637393902287E-2</v>
      </c>
    </row>
    <row r="22" spans="1:8">
      <c r="A22" s="16" t="s">
        <v>311</v>
      </c>
      <c r="B22" s="16" t="s">
        <v>312</v>
      </c>
      <c r="C22" s="17">
        <v>0</v>
      </c>
      <c r="D22" s="17">
        <v>0</v>
      </c>
      <c r="E22" s="17">
        <v>0</v>
      </c>
      <c r="F22" s="17">
        <v>655233.06000000006</v>
      </c>
      <c r="G22" s="17">
        <f t="shared" si="0"/>
        <v>0</v>
      </c>
      <c r="H22" s="17">
        <f t="shared" si="1"/>
        <v>0</v>
      </c>
    </row>
    <row r="23" spans="1:8">
      <c r="A23" s="16" t="s">
        <v>289</v>
      </c>
      <c r="B23" s="16" t="s">
        <v>313</v>
      </c>
      <c r="C23" s="17">
        <v>3206923.5</v>
      </c>
      <c r="D23" s="17">
        <v>1423048.72</v>
      </c>
      <c r="E23" s="17">
        <v>1423048.72</v>
      </c>
      <c r="F23" s="17">
        <v>376363.65</v>
      </c>
      <c r="G23" s="17">
        <f t="shared" si="0"/>
        <v>11.735972186427272</v>
      </c>
      <c r="H23" s="17">
        <f t="shared" si="1"/>
        <v>26.447699555922444</v>
      </c>
    </row>
    <row r="24" spans="1:8">
      <c r="A24" s="20" t="s">
        <v>314</v>
      </c>
      <c r="B24" s="20" t="s">
        <v>315</v>
      </c>
      <c r="C24" s="21">
        <v>0</v>
      </c>
      <c r="D24" s="21">
        <v>1423048.72</v>
      </c>
      <c r="E24" s="21">
        <v>1423048.72</v>
      </c>
      <c r="F24" s="21">
        <v>376363.65</v>
      </c>
      <c r="G24" s="21">
        <f t="shared" si="0"/>
        <v>0</v>
      </c>
      <c r="H24" s="21">
        <f t="shared" si="1"/>
        <v>26.447699555922444</v>
      </c>
    </row>
    <row r="25" spans="1:8">
      <c r="A25" s="16" t="s">
        <v>316</v>
      </c>
      <c r="B25" s="16" t="s">
        <v>317</v>
      </c>
      <c r="C25" s="17">
        <v>3055098.47</v>
      </c>
      <c r="D25" s="17">
        <v>0</v>
      </c>
      <c r="E25" s="17">
        <v>0</v>
      </c>
      <c r="F25" s="17">
        <v>7290</v>
      </c>
      <c r="G25" s="17">
        <f t="shared" si="0"/>
        <v>0.23861751336610759</v>
      </c>
      <c r="H25" s="17">
        <f t="shared" si="1"/>
        <v>0</v>
      </c>
    </row>
    <row r="26" spans="1:8">
      <c r="A26" s="16" t="s">
        <v>318</v>
      </c>
      <c r="B26" s="16" t="s">
        <v>319</v>
      </c>
      <c r="C26" s="17">
        <v>0</v>
      </c>
      <c r="D26" s="17">
        <v>20724.2</v>
      </c>
      <c r="E26" s="17">
        <v>20724.2</v>
      </c>
      <c r="F26" s="17">
        <v>64832.44</v>
      </c>
      <c r="G26" s="17">
        <f t="shared" si="0"/>
        <v>0</v>
      </c>
      <c r="H26" s="17">
        <f t="shared" si="1"/>
        <v>312.83446405651364</v>
      </c>
    </row>
    <row r="27" spans="1:8">
      <c r="A27" s="16" t="s">
        <v>320</v>
      </c>
      <c r="B27" s="16" t="s">
        <v>321</v>
      </c>
      <c r="C27" s="17">
        <v>6204390.8700000001</v>
      </c>
      <c r="D27" s="17">
        <v>25530617.550000001</v>
      </c>
      <c r="E27" s="17">
        <v>26095074.23</v>
      </c>
      <c r="F27" s="17">
        <v>6692840.2800000003</v>
      </c>
      <c r="G27" s="17">
        <f t="shared" si="0"/>
        <v>107.87264084798063</v>
      </c>
      <c r="H27" s="17">
        <f t="shared" si="1"/>
        <v>25.647906654757197</v>
      </c>
    </row>
    <row r="28" spans="1:8">
      <c r="A28" s="20" t="s">
        <v>322</v>
      </c>
      <c r="B28" s="20" t="s">
        <v>323</v>
      </c>
      <c r="C28" s="21">
        <v>0</v>
      </c>
      <c r="D28" s="21">
        <v>0</v>
      </c>
      <c r="E28" s="21">
        <v>0</v>
      </c>
      <c r="F28" s="21">
        <v>5452131.4199999999</v>
      </c>
      <c r="G28" s="21">
        <f t="shared" si="0"/>
        <v>0</v>
      </c>
      <c r="H28" s="21">
        <f t="shared" si="1"/>
        <v>0</v>
      </c>
    </row>
    <row r="29" spans="1:8">
      <c r="A29" s="20" t="s">
        <v>324</v>
      </c>
      <c r="B29" s="20" t="s">
        <v>325</v>
      </c>
      <c r="C29" s="21">
        <v>0</v>
      </c>
      <c r="D29" s="21">
        <v>0</v>
      </c>
      <c r="E29" s="21">
        <v>0</v>
      </c>
      <c r="F29" s="21">
        <v>1240708.8600000001</v>
      </c>
      <c r="G29" s="21">
        <f t="shared" si="0"/>
        <v>0</v>
      </c>
      <c r="H29" s="21">
        <f t="shared" si="1"/>
        <v>0</v>
      </c>
    </row>
    <row r="30" spans="1:8">
      <c r="A30" s="16" t="s">
        <v>326</v>
      </c>
      <c r="B30" s="16" t="s">
        <v>327</v>
      </c>
      <c r="C30" s="17">
        <v>718004.22</v>
      </c>
      <c r="D30" s="17">
        <v>6316243.2699999996</v>
      </c>
      <c r="E30" s="17">
        <v>6364881.3399999999</v>
      </c>
      <c r="F30" s="17">
        <v>3425707.94</v>
      </c>
      <c r="G30" s="17">
        <f t="shared" si="0"/>
        <v>477.11529327780272</v>
      </c>
      <c r="H30" s="17">
        <f t="shared" si="1"/>
        <v>53.822023648283754</v>
      </c>
    </row>
    <row r="31" spans="1:8">
      <c r="A31" s="20" t="s">
        <v>328</v>
      </c>
      <c r="B31" s="20" t="s">
        <v>329</v>
      </c>
      <c r="C31" s="21">
        <v>0</v>
      </c>
      <c r="D31" s="21">
        <v>0</v>
      </c>
      <c r="E31" s="21">
        <v>0</v>
      </c>
      <c r="F31" s="21">
        <v>3425707.94</v>
      </c>
      <c r="G31" s="21">
        <f t="shared" si="0"/>
        <v>0</v>
      </c>
      <c r="H31" s="21">
        <f t="shared" si="1"/>
        <v>0</v>
      </c>
    </row>
    <row r="32" spans="1:8">
      <c r="A32" s="12" t="s">
        <v>34</v>
      </c>
      <c r="B32" s="12" t="s">
        <v>330</v>
      </c>
      <c r="C32" s="13">
        <v>83199.94</v>
      </c>
      <c r="D32" s="13">
        <v>241377.5</v>
      </c>
      <c r="E32" s="13">
        <v>241377.5</v>
      </c>
      <c r="F32" s="13">
        <v>192347.25</v>
      </c>
      <c r="G32" s="13">
        <f t="shared" si="0"/>
        <v>231.18676527891728</v>
      </c>
      <c r="H32" s="13">
        <f t="shared" si="1"/>
        <v>79.687315512009192</v>
      </c>
    </row>
    <row r="33" spans="1:10">
      <c r="A33" s="16" t="s">
        <v>331</v>
      </c>
      <c r="B33" s="16" t="s">
        <v>332</v>
      </c>
      <c r="C33" s="17">
        <v>71661.679999999993</v>
      </c>
      <c r="D33" s="17">
        <v>241377.5</v>
      </c>
      <c r="E33" s="17">
        <v>241377.5</v>
      </c>
      <c r="F33" s="17">
        <v>192347.25</v>
      </c>
      <c r="G33" s="17">
        <f t="shared" si="0"/>
        <v>268.41018798331271</v>
      </c>
      <c r="H33" s="17">
        <f t="shared" si="1"/>
        <v>79.687315512009192</v>
      </c>
    </row>
    <row r="34" spans="1:10">
      <c r="A34" s="16" t="s">
        <v>36</v>
      </c>
      <c r="B34" s="16" t="s">
        <v>333</v>
      </c>
      <c r="C34" s="17">
        <v>11538.26</v>
      </c>
      <c r="D34" s="17">
        <v>0</v>
      </c>
      <c r="E34" s="17">
        <v>0</v>
      </c>
      <c r="F34" s="17">
        <v>0</v>
      </c>
      <c r="G34" s="17">
        <f t="shared" si="0"/>
        <v>0</v>
      </c>
      <c r="H34" s="17">
        <f t="shared" si="1"/>
        <v>0</v>
      </c>
    </row>
    <row r="35" spans="1:10">
      <c r="A35" s="12" t="s">
        <v>102</v>
      </c>
      <c r="B35" s="12" t="s">
        <v>334</v>
      </c>
      <c r="C35" s="13">
        <v>1009.24</v>
      </c>
      <c r="D35" s="13">
        <v>0</v>
      </c>
      <c r="E35" s="13">
        <v>0</v>
      </c>
      <c r="F35" s="13">
        <v>12959.15</v>
      </c>
      <c r="G35" s="13">
        <f t="shared" si="0"/>
        <v>1284.0503745392573</v>
      </c>
      <c r="H35" s="13">
        <f t="shared" si="1"/>
        <v>0</v>
      </c>
    </row>
    <row r="36" spans="1:10">
      <c r="A36" s="16" t="s">
        <v>335</v>
      </c>
      <c r="B36" s="16" t="s">
        <v>336</v>
      </c>
      <c r="C36" s="17">
        <v>1009.24</v>
      </c>
      <c r="D36" s="17">
        <v>0</v>
      </c>
      <c r="E36" s="17">
        <v>0</v>
      </c>
      <c r="F36" s="17">
        <v>12959.15</v>
      </c>
      <c r="G36" s="17">
        <f t="shared" si="0"/>
        <v>1284.0503745392573</v>
      </c>
      <c r="H36" s="17">
        <f t="shared" si="1"/>
        <v>0</v>
      </c>
    </row>
    <row r="37" spans="1:10">
      <c r="A37" s="12" t="s">
        <v>122</v>
      </c>
      <c r="B37" s="12" t="s">
        <v>337</v>
      </c>
      <c r="C37" s="13">
        <v>4817.75</v>
      </c>
      <c r="D37" s="13">
        <v>0</v>
      </c>
      <c r="E37" s="13">
        <v>0</v>
      </c>
      <c r="F37" s="13">
        <v>0</v>
      </c>
      <c r="G37" s="13">
        <f t="shared" si="0"/>
        <v>0</v>
      </c>
      <c r="H37" s="13">
        <f t="shared" si="1"/>
        <v>0</v>
      </c>
    </row>
    <row r="38" spans="1:10">
      <c r="A38" s="16" t="s">
        <v>338</v>
      </c>
      <c r="B38" s="16" t="s">
        <v>339</v>
      </c>
      <c r="C38" s="17">
        <v>4817.75</v>
      </c>
      <c r="D38" s="17">
        <v>0</v>
      </c>
      <c r="E38" s="17">
        <v>0</v>
      </c>
      <c r="F38" s="17">
        <v>0</v>
      </c>
      <c r="G38" s="17">
        <f t="shared" si="0"/>
        <v>0</v>
      </c>
      <c r="H38" s="17">
        <f t="shared" si="1"/>
        <v>0</v>
      </c>
    </row>
    <row r="39" spans="1:10">
      <c r="A39" s="12"/>
      <c r="B39" s="12" t="s">
        <v>340</v>
      </c>
      <c r="C39" s="13">
        <v>38088533.25</v>
      </c>
      <c r="D39" s="13">
        <v>85282229.780000001</v>
      </c>
      <c r="E39" s="13">
        <v>86000899.530000001</v>
      </c>
      <c r="F39" s="13">
        <v>36606512.509999998</v>
      </c>
      <c r="G39" s="13">
        <f t="shared" si="0"/>
        <v>96.109010734877799</v>
      </c>
      <c r="H39" s="13">
        <f t="shared" si="1"/>
        <v>42.565267003085729</v>
      </c>
      <c r="I39" s="31"/>
      <c r="J39" s="31"/>
    </row>
    <row r="40" spans="1:10">
      <c r="A40" s="12" t="s">
        <v>297</v>
      </c>
      <c r="B40" s="12" t="s">
        <v>298</v>
      </c>
      <c r="C40" s="13">
        <v>21515994.890000001</v>
      </c>
      <c r="D40" s="13">
        <v>42251481.979999997</v>
      </c>
      <c r="E40" s="13">
        <v>42343881.979999997</v>
      </c>
      <c r="F40" s="13">
        <v>19840052.919999998</v>
      </c>
      <c r="G40" s="13">
        <f t="shared" si="0"/>
        <v>92.210715894997122</v>
      </c>
      <c r="H40" s="13">
        <f t="shared" si="1"/>
        <v>46.854591483536908</v>
      </c>
    </row>
    <row r="41" spans="1:10">
      <c r="A41" s="16" t="s">
        <v>299</v>
      </c>
      <c r="B41" s="16" t="s">
        <v>300</v>
      </c>
      <c r="C41" s="17">
        <v>20270712.149999999</v>
      </c>
      <c r="D41" s="17">
        <v>38074964.979999997</v>
      </c>
      <c r="E41" s="17">
        <v>38074964.979999997</v>
      </c>
      <c r="F41" s="17">
        <v>18705846.919999998</v>
      </c>
      <c r="G41" s="17">
        <f t="shared" si="0"/>
        <v>92.280166486405363</v>
      </c>
      <c r="H41" s="17">
        <f t="shared" si="1"/>
        <v>49.128993105642508</v>
      </c>
    </row>
    <row r="42" spans="1:10">
      <c r="A42" s="16" t="s">
        <v>301</v>
      </c>
      <c r="B42" s="16" t="s">
        <v>302</v>
      </c>
      <c r="C42" s="17">
        <v>1245282.74</v>
      </c>
      <c r="D42" s="17">
        <v>4176517</v>
      </c>
      <c r="E42" s="17">
        <v>4268917</v>
      </c>
      <c r="F42" s="17">
        <v>1134206</v>
      </c>
      <c r="G42" s="17">
        <f t="shared" si="0"/>
        <v>91.080199184323391</v>
      </c>
      <c r="H42" s="17">
        <f t="shared" si="1"/>
        <v>26.56894008480371</v>
      </c>
    </row>
    <row r="43" spans="1:10">
      <c r="A43" s="12" t="s">
        <v>132</v>
      </c>
      <c r="B43" s="12" t="s">
        <v>303</v>
      </c>
      <c r="C43" s="13">
        <v>1897877.27</v>
      </c>
      <c r="D43" s="13">
        <v>2554006.71</v>
      </c>
      <c r="E43" s="13">
        <v>2554006.71</v>
      </c>
      <c r="F43" s="13">
        <v>2042086.72</v>
      </c>
      <c r="G43" s="13">
        <f t="shared" si="0"/>
        <v>107.59846025238502</v>
      </c>
      <c r="H43" s="13">
        <f t="shared" si="1"/>
        <v>79.956200271689966</v>
      </c>
    </row>
    <row r="44" spans="1:10">
      <c r="A44" s="16" t="s">
        <v>134</v>
      </c>
      <c r="B44" s="16" t="s">
        <v>304</v>
      </c>
      <c r="C44" s="17">
        <v>1897877.27</v>
      </c>
      <c r="D44" s="17">
        <v>2554006.71</v>
      </c>
      <c r="E44" s="17">
        <v>2554006.71</v>
      </c>
      <c r="F44" s="17">
        <v>2042086.72</v>
      </c>
      <c r="G44" s="17">
        <f t="shared" ref="G44:G66" si="2">IF(C44=0,0,F44/C44*100)</f>
        <v>107.59846025238502</v>
      </c>
      <c r="H44" s="17">
        <f t="shared" ref="H44:H66" si="3">IF(E44=0,0,F44/E44*100)</f>
        <v>79.956200271689966</v>
      </c>
    </row>
    <row r="45" spans="1:10">
      <c r="A45" s="12" t="s">
        <v>287</v>
      </c>
      <c r="B45" s="12" t="s">
        <v>305</v>
      </c>
      <c r="C45" s="13">
        <v>14747041.08</v>
      </c>
      <c r="D45" s="13">
        <v>40235363.479999997</v>
      </c>
      <c r="E45" s="13">
        <v>40861633.229999997</v>
      </c>
      <c r="F45" s="13">
        <v>14628321.450000001</v>
      </c>
      <c r="G45" s="13">
        <f t="shared" si="2"/>
        <v>99.19495965762917</v>
      </c>
      <c r="H45" s="13">
        <f t="shared" si="3"/>
        <v>35.799649435598447</v>
      </c>
      <c r="I45" s="31"/>
      <c r="J45" s="31"/>
    </row>
    <row r="46" spans="1:10">
      <c r="A46" s="16" t="s">
        <v>306</v>
      </c>
      <c r="B46" s="16" t="s">
        <v>307</v>
      </c>
      <c r="C46" s="17">
        <v>0</v>
      </c>
      <c r="D46" s="17">
        <v>5667010.3799999999</v>
      </c>
      <c r="E46" s="17">
        <v>5680185.3799999999</v>
      </c>
      <c r="F46" s="17">
        <v>2987893.95</v>
      </c>
      <c r="G46" s="17">
        <f t="shared" si="2"/>
        <v>0</v>
      </c>
      <c r="H46" s="17">
        <f t="shared" si="3"/>
        <v>52.602049935208285</v>
      </c>
    </row>
    <row r="47" spans="1:10">
      <c r="A47" s="16" t="s">
        <v>308</v>
      </c>
      <c r="B47" s="16" t="s">
        <v>307</v>
      </c>
      <c r="C47" s="17">
        <v>0</v>
      </c>
      <c r="D47" s="17">
        <v>14779.8</v>
      </c>
      <c r="E47" s="17">
        <v>14779.8</v>
      </c>
      <c r="F47" s="17">
        <v>0</v>
      </c>
      <c r="G47" s="17">
        <f t="shared" si="2"/>
        <v>0</v>
      </c>
      <c r="H47" s="17">
        <f t="shared" si="3"/>
        <v>0</v>
      </c>
    </row>
    <row r="48" spans="1:10">
      <c r="A48" s="16" t="s">
        <v>309</v>
      </c>
      <c r="B48" s="16" t="s">
        <v>310</v>
      </c>
      <c r="C48" s="17">
        <v>0</v>
      </c>
      <c r="D48" s="17">
        <v>1262939.25</v>
      </c>
      <c r="E48" s="17">
        <v>1303795.93</v>
      </c>
      <c r="F48" s="17">
        <v>226602.79</v>
      </c>
      <c r="G48" s="17">
        <f t="shared" si="2"/>
        <v>0</v>
      </c>
      <c r="H48" s="17">
        <f t="shared" si="3"/>
        <v>17.380234497280568</v>
      </c>
    </row>
    <row r="49" spans="1:10">
      <c r="A49" s="16" t="s">
        <v>311</v>
      </c>
      <c r="B49" s="16" t="s">
        <v>312</v>
      </c>
      <c r="C49" s="17">
        <v>0</v>
      </c>
      <c r="D49" s="17">
        <v>0</v>
      </c>
      <c r="E49" s="17">
        <v>0</v>
      </c>
      <c r="F49" s="17">
        <v>16256.93</v>
      </c>
      <c r="G49" s="17">
        <f t="shared" si="2"/>
        <v>0</v>
      </c>
      <c r="H49" s="17">
        <f t="shared" si="3"/>
        <v>0</v>
      </c>
    </row>
    <row r="50" spans="1:10">
      <c r="A50" s="16" t="s">
        <v>289</v>
      </c>
      <c r="B50" s="16" t="s">
        <v>313</v>
      </c>
      <c r="C50" s="17">
        <v>1463579.88</v>
      </c>
      <c r="D50" s="17">
        <v>1423048.73</v>
      </c>
      <c r="E50" s="17">
        <v>1423048.73</v>
      </c>
      <c r="F50" s="17">
        <v>605941.02</v>
      </c>
      <c r="G50" s="17">
        <f t="shared" si="2"/>
        <v>41.401294748599582</v>
      </c>
      <c r="H50" s="17">
        <f t="shared" si="3"/>
        <v>42.580482820149108</v>
      </c>
    </row>
    <row r="51" spans="1:10" s="30" customFormat="1">
      <c r="A51" s="16" t="s">
        <v>314</v>
      </c>
      <c r="B51" s="16" t="s">
        <v>315</v>
      </c>
      <c r="C51" s="17">
        <v>0</v>
      </c>
      <c r="D51" s="17">
        <v>1423048.73</v>
      </c>
      <c r="E51" s="17">
        <v>1423048.73</v>
      </c>
      <c r="F51" s="17">
        <v>605941.02</v>
      </c>
      <c r="G51" s="17">
        <f t="shared" si="2"/>
        <v>0</v>
      </c>
      <c r="H51" s="17">
        <f t="shared" si="3"/>
        <v>42.580482820149108</v>
      </c>
      <c r="I51" s="31"/>
      <c r="J51" s="31"/>
    </row>
    <row r="52" spans="1:10">
      <c r="A52" s="16" t="s">
        <v>316</v>
      </c>
      <c r="B52" s="16" t="s">
        <v>317</v>
      </c>
      <c r="C52" s="17">
        <v>3686449.34</v>
      </c>
      <c r="D52" s="17">
        <v>0</v>
      </c>
      <c r="E52" s="17">
        <v>0</v>
      </c>
      <c r="F52" s="17">
        <v>16147.09</v>
      </c>
      <c r="G52" s="17">
        <f t="shared" si="2"/>
        <v>0.43801198689468496</v>
      </c>
      <c r="H52" s="17">
        <f t="shared" si="3"/>
        <v>0</v>
      </c>
    </row>
    <row r="53" spans="1:10">
      <c r="A53" s="16" t="s">
        <v>318</v>
      </c>
      <c r="B53" s="16" t="s">
        <v>319</v>
      </c>
      <c r="C53" s="17">
        <v>0</v>
      </c>
      <c r="D53" s="17">
        <v>20724.48</v>
      </c>
      <c r="E53" s="17">
        <v>20724.48</v>
      </c>
      <c r="F53" s="17">
        <v>64853.85</v>
      </c>
      <c r="G53" s="17">
        <f t="shared" si="2"/>
        <v>0</v>
      </c>
      <c r="H53" s="17">
        <f t="shared" si="3"/>
        <v>312.93354525662409</v>
      </c>
    </row>
    <row r="54" spans="1:10">
      <c r="A54" s="16" t="s">
        <v>341</v>
      </c>
      <c r="B54" s="16" t="s">
        <v>342</v>
      </c>
      <c r="C54" s="17">
        <v>1065.46</v>
      </c>
      <c r="D54" s="17">
        <v>0</v>
      </c>
      <c r="E54" s="17">
        <v>0</v>
      </c>
      <c r="F54" s="17">
        <v>74.319999999999993</v>
      </c>
      <c r="G54" s="17">
        <f t="shared" si="2"/>
        <v>6.9753909109680325</v>
      </c>
      <c r="H54" s="17">
        <f t="shared" si="3"/>
        <v>0</v>
      </c>
    </row>
    <row r="55" spans="1:10">
      <c r="A55" s="16" t="s">
        <v>320</v>
      </c>
      <c r="B55" s="16" t="s">
        <v>321</v>
      </c>
      <c r="C55" s="17">
        <v>7339329.29</v>
      </c>
      <c r="D55" s="17">
        <v>25530617.550000001</v>
      </c>
      <c r="E55" s="17">
        <v>26054217.550000001</v>
      </c>
      <c r="F55" s="17">
        <v>7134279.1699999999</v>
      </c>
      <c r="G55" s="17">
        <f t="shared" si="2"/>
        <v>97.206146339838099</v>
      </c>
      <c r="H55" s="17">
        <f t="shared" si="3"/>
        <v>27.382434940941071</v>
      </c>
    </row>
    <row r="56" spans="1:10">
      <c r="A56" s="20" t="s">
        <v>322</v>
      </c>
      <c r="B56" s="20" t="s">
        <v>323</v>
      </c>
      <c r="C56" s="21">
        <v>0</v>
      </c>
      <c r="D56" s="21">
        <v>0</v>
      </c>
      <c r="E56" s="21">
        <v>0</v>
      </c>
      <c r="F56" s="21">
        <v>6192580.6799999997</v>
      </c>
      <c r="G56" s="21">
        <f t="shared" si="2"/>
        <v>0</v>
      </c>
      <c r="H56" s="21">
        <f t="shared" si="3"/>
        <v>0</v>
      </c>
    </row>
    <row r="57" spans="1:10">
      <c r="A57" s="20" t="s">
        <v>324</v>
      </c>
      <c r="B57" s="20" t="s">
        <v>325</v>
      </c>
      <c r="C57" s="21">
        <v>0</v>
      </c>
      <c r="D57" s="21">
        <v>0</v>
      </c>
      <c r="E57" s="21">
        <v>0</v>
      </c>
      <c r="F57" s="21">
        <v>941698.49</v>
      </c>
      <c r="G57" s="21">
        <f t="shared" si="2"/>
        <v>0</v>
      </c>
      <c r="H57" s="21">
        <f t="shared" si="3"/>
        <v>0</v>
      </c>
    </row>
    <row r="58" spans="1:10">
      <c r="A58" s="16" t="s">
        <v>326</v>
      </c>
      <c r="B58" s="16" t="s">
        <v>327</v>
      </c>
      <c r="C58" s="17">
        <v>2256617.11</v>
      </c>
      <c r="D58" s="17">
        <v>6316243.29</v>
      </c>
      <c r="E58" s="17">
        <v>6364881.3600000003</v>
      </c>
      <c r="F58" s="17">
        <v>3576272.33</v>
      </c>
      <c r="G58" s="17">
        <f t="shared" si="2"/>
        <v>158.4793589551397</v>
      </c>
      <c r="H58" s="17">
        <f t="shared" si="3"/>
        <v>56.18757252059762</v>
      </c>
    </row>
    <row r="59" spans="1:10">
      <c r="A59" s="20" t="s">
        <v>328</v>
      </c>
      <c r="B59" s="20" t="s">
        <v>329</v>
      </c>
      <c r="C59" s="21">
        <v>0</v>
      </c>
      <c r="D59" s="21">
        <v>0</v>
      </c>
      <c r="E59" s="21">
        <v>0</v>
      </c>
      <c r="F59" s="21">
        <v>3576272.33</v>
      </c>
      <c r="G59" s="21">
        <f t="shared" si="2"/>
        <v>0</v>
      </c>
      <c r="H59" s="21">
        <f t="shared" si="3"/>
        <v>0</v>
      </c>
    </row>
    <row r="60" spans="1:10">
      <c r="A60" s="12" t="s">
        <v>34</v>
      </c>
      <c r="B60" s="12" t="s">
        <v>330</v>
      </c>
      <c r="C60" s="13">
        <v>173207.56</v>
      </c>
      <c r="D60" s="13">
        <v>241377.61</v>
      </c>
      <c r="E60" s="13">
        <v>241377.61</v>
      </c>
      <c r="F60" s="13">
        <v>94488.68</v>
      </c>
      <c r="G60" s="13">
        <f t="shared" si="2"/>
        <v>54.55228397651927</v>
      </c>
      <c r="H60" s="13">
        <f t="shared" si="3"/>
        <v>39.14558603840679</v>
      </c>
    </row>
    <row r="61" spans="1:10">
      <c r="A61" s="16" t="s">
        <v>331</v>
      </c>
      <c r="B61" s="16" t="s">
        <v>332</v>
      </c>
      <c r="C61" s="17">
        <v>144646.93</v>
      </c>
      <c r="D61" s="17">
        <v>241377.61</v>
      </c>
      <c r="E61" s="17">
        <v>241377.61</v>
      </c>
      <c r="F61" s="17">
        <v>94488.68</v>
      </c>
      <c r="G61" s="17">
        <f t="shared" si="2"/>
        <v>65.323667775043674</v>
      </c>
      <c r="H61" s="17">
        <f t="shared" si="3"/>
        <v>39.14558603840679</v>
      </c>
    </row>
    <row r="62" spans="1:10">
      <c r="A62" s="16" t="s">
        <v>36</v>
      </c>
      <c r="B62" s="16" t="s">
        <v>333</v>
      </c>
      <c r="C62" s="17">
        <v>28560.63</v>
      </c>
      <c r="D62" s="17">
        <v>0</v>
      </c>
      <c r="E62" s="17">
        <v>0</v>
      </c>
      <c r="F62" s="17">
        <v>0</v>
      </c>
      <c r="G62" s="17">
        <f t="shared" si="2"/>
        <v>0</v>
      </c>
      <c r="H62" s="17">
        <f t="shared" si="3"/>
        <v>0</v>
      </c>
    </row>
    <row r="63" spans="1:10">
      <c r="A63" s="12" t="s">
        <v>102</v>
      </c>
      <c r="B63" s="12" t="s">
        <v>334</v>
      </c>
      <c r="C63" s="13">
        <v>695</v>
      </c>
      <c r="D63" s="13">
        <v>0</v>
      </c>
      <c r="E63" s="13">
        <v>0</v>
      </c>
      <c r="F63" s="13">
        <v>1562.74</v>
      </c>
      <c r="G63" s="13">
        <f t="shared" si="2"/>
        <v>224.85467625899281</v>
      </c>
      <c r="H63" s="13">
        <f t="shared" si="3"/>
        <v>0</v>
      </c>
    </row>
    <row r="64" spans="1:10">
      <c r="A64" s="16" t="s">
        <v>335</v>
      </c>
      <c r="B64" s="16" t="s">
        <v>336</v>
      </c>
      <c r="C64" s="17">
        <v>695</v>
      </c>
      <c r="D64" s="17">
        <v>0</v>
      </c>
      <c r="E64" s="17">
        <v>0</v>
      </c>
      <c r="F64" s="17">
        <v>1562.74</v>
      </c>
      <c r="G64" s="17">
        <f t="shared" si="2"/>
        <v>224.85467625899281</v>
      </c>
      <c r="H64" s="17">
        <f t="shared" si="3"/>
        <v>0</v>
      </c>
    </row>
    <row r="65" spans="1:8">
      <c r="A65" s="12" t="s">
        <v>122</v>
      </c>
      <c r="B65" s="12" t="s">
        <v>337</v>
      </c>
      <c r="C65" s="13">
        <v>-246282.55</v>
      </c>
      <c r="D65" s="13">
        <v>0</v>
      </c>
      <c r="E65" s="13">
        <v>0</v>
      </c>
      <c r="F65" s="13">
        <v>0</v>
      </c>
      <c r="G65" s="13">
        <f t="shared" si="2"/>
        <v>0</v>
      </c>
      <c r="H65" s="13">
        <f t="shared" si="3"/>
        <v>0</v>
      </c>
    </row>
    <row r="66" spans="1:8">
      <c r="A66" s="16" t="s">
        <v>338</v>
      </c>
      <c r="B66" s="16" t="s">
        <v>339</v>
      </c>
      <c r="C66" s="17">
        <v>-246282.55</v>
      </c>
      <c r="D66" s="17">
        <v>0</v>
      </c>
      <c r="E66" s="17">
        <v>0</v>
      </c>
      <c r="F66" s="17">
        <v>0</v>
      </c>
      <c r="G66" s="17">
        <f t="shared" si="2"/>
        <v>0</v>
      </c>
      <c r="H66" s="17">
        <f t="shared" si="3"/>
        <v>0</v>
      </c>
    </row>
  </sheetData>
  <mergeCells count="6">
    <mergeCell ref="A3:H3"/>
    <mergeCell ref="A5:H5"/>
    <mergeCell ref="A7:H7"/>
    <mergeCell ref="A10:B10"/>
    <mergeCell ref="A1:H1"/>
    <mergeCell ref="A9:B9"/>
  </mergeCells>
  <pageMargins left="0.74803149606299213" right="0.74803149606299213" top="0.98425196850393704" bottom="0.98425196850393704" header="0.51181102362204722" footer="0.51181102362204722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5"/>
  <sheetViews>
    <sheetView workbookViewId="0">
      <selection sqref="A1:H15"/>
    </sheetView>
  </sheetViews>
  <sheetFormatPr defaultRowHeight="14.25"/>
  <cols>
    <col min="1" max="1" width="12.53125" style="9" customWidth="1"/>
    <col min="2" max="2" width="37.265625" style="9" customWidth="1"/>
    <col min="3" max="8" width="16.53125" style="9" customWidth="1"/>
  </cols>
  <sheetData>
    <row r="1" spans="1:8" ht="51" customHeight="1">
      <c r="A1" s="40" t="s">
        <v>27</v>
      </c>
      <c r="B1" s="41"/>
      <c r="C1" s="41"/>
      <c r="D1" s="41"/>
      <c r="E1" s="41"/>
      <c r="F1" s="41"/>
      <c r="G1" s="41"/>
      <c r="H1" s="41"/>
    </row>
    <row r="2" spans="1:8" ht="17.2" customHeight="1"/>
    <row r="3" spans="1:8" ht="17.2" customHeight="1">
      <c r="A3" s="40" t="s">
        <v>1</v>
      </c>
      <c r="B3" s="41"/>
      <c r="C3" s="41"/>
      <c r="D3" s="41"/>
      <c r="E3" s="41"/>
      <c r="F3" s="41"/>
      <c r="G3" s="41"/>
      <c r="H3" s="41"/>
    </row>
    <row r="4" spans="1:8" ht="17.2" customHeight="1"/>
    <row r="5" spans="1:8" ht="17.2" customHeight="1">
      <c r="A5" s="40" t="s">
        <v>28</v>
      </c>
      <c r="B5" s="41"/>
      <c r="C5" s="41"/>
      <c r="D5" s="41"/>
      <c r="E5" s="41"/>
      <c r="F5" s="41"/>
      <c r="G5" s="41"/>
      <c r="H5" s="41"/>
    </row>
    <row r="6" spans="1:8" ht="17.2" customHeight="1"/>
    <row r="7" spans="1:8" ht="17.2" customHeight="1">
      <c r="A7" s="40" t="s">
        <v>343</v>
      </c>
      <c r="B7" s="41"/>
      <c r="C7" s="41"/>
      <c r="D7" s="41"/>
      <c r="E7" s="41"/>
      <c r="F7" s="41"/>
      <c r="G7" s="41"/>
      <c r="H7" s="41"/>
    </row>
    <row r="8" spans="1:8" ht="17.2" customHeight="1"/>
    <row r="9" spans="1:8" ht="72" customHeight="1">
      <c r="A9" s="48" t="s">
        <v>4</v>
      </c>
      <c r="B9" s="49"/>
      <c r="C9" s="3" t="s">
        <v>5</v>
      </c>
      <c r="D9" s="3" t="s">
        <v>6</v>
      </c>
      <c r="E9" s="3" t="s">
        <v>7</v>
      </c>
      <c r="F9" s="3" t="s">
        <v>8</v>
      </c>
      <c r="G9" s="3" t="s">
        <v>30</v>
      </c>
      <c r="H9" s="4" t="s">
        <v>31</v>
      </c>
    </row>
    <row r="10" spans="1:8" ht="15.7" customHeight="1">
      <c r="A10" s="46">
        <v>1</v>
      </c>
      <c r="B10" s="47"/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6">
        <v>7</v>
      </c>
    </row>
    <row r="11" spans="1:8" ht="15.7" customHeight="1">
      <c r="C11" s="7" t="s">
        <v>32</v>
      </c>
      <c r="D11" s="7" t="s">
        <v>32</v>
      </c>
      <c r="E11" s="7" t="s">
        <v>32</v>
      </c>
      <c r="F11" s="7" t="s">
        <v>32</v>
      </c>
    </row>
    <row r="12" spans="1:8">
      <c r="A12" s="12" t="s">
        <v>344</v>
      </c>
      <c r="B12" s="12" t="s">
        <v>345</v>
      </c>
      <c r="C12" s="13">
        <v>38062805.049999997</v>
      </c>
      <c r="D12" s="13">
        <v>85282229.780000001</v>
      </c>
      <c r="E12" s="13">
        <v>86000899.530000001</v>
      </c>
      <c r="F12" s="13">
        <v>36606512.509999998</v>
      </c>
      <c r="G12" s="13">
        <f>IF(C12=0,0,F12/C12*100)</f>
        <v>96.173974729169359</v>
      </c>
      <c r="H12" s="13">
        <f>IF(E12=0,0,F12/E12*100)</f>
        <v>42.565267003085729</v>
      </c>
    </row>
    <row r="13" spans="1:8">
      <c r="A13" s="16" t="s">
        <v>346</v>
      </c>
      <c r="B13" s="16" t="s">
        <v>347</v>
      </c>
      <c r="C13" s="17">
        <v>38062805.049999997</v>
      </c>
      <c r="D13" s="17">
        <v>85282229.780000001</v>
      </c>
      <c r="E13" s="17">
        <v>86000899.530000001</v>
      </c>
      <c r="F13" s="17">
        <v>36606512.509999998</v>
      </c>
      <c r="G13" s="17">
        <f>IF(C13=0,0,F13/C13*100)</f>
        <v>96.173974729169359</v>
      </c>
      <c r="H13" s="17">
        <f>IF(E13=0,0,F13/E13*100)</f>
        <v>42.565267003085729</v>
      </c>
    </row>
    <row r="14" spans="1:8">
      <c r="A14" s="12" t="s">
        <v>348</v>
      </c>
      <c r="B14" s="12" t="s">
        <v>349</v>
      </c>
      <c r="C14" s="13">
        <v>0</v>
      </c>
      <c r="D14" s="13">
        <v>0</v>
      </c>
      <c r="E14" s="13">
        <v>0</v>
      </c>
      <c r="F14" s="13">
        <v>0</v>
      </c>
      <c r="G14" s="13">
        <f>IF(C14=0,0,F14/C14*100)</f>
        <v>0</v>
      </c>
      <c r="H14" s="13">
        <f>IF(E14=0,0,F14/E14*100)</f>
        <v>0</v>
      </c>
    </row>
    <row r="15" spans="1:8">
      <c r="A15" s="16" t="s">
        <v>350</v>
      </c>
      <c r="B15" s="16" t="s">
        <v>351</v>
      </c>
      <c r="C15" s="17">
        <v>0</v>
      </c>
      <c r="D15" s="17">
        <v>0</v>
      </c>
      <c r="E15" s="17">
        <v>0</v>
      </c>
      <c r="F15" s="17">
        <v>0</v>
      </c>
      <c r="G15" s="17">
        <f>IF(C15=0,0,F15/C15*100)</f>
        <v>0</v>
      </c>
      <c r="H15" s="17">
        <f>IF(E15=0,0,F15/E15*100)</f>
        <v>0</v>
      </c>
    </row>
  </sheetData>
  <mergeCells count="6">
    <mergeCell ref="A3:H3"/>
    <mergeCell ref="A5:H5"/>
    <mergeCell ref="A7:H7"/>
    <mergeCell ref="A10:B10"/>
    <mergeCell ref="A1:H1"/>
    <mergeCell ref="A9:B9"/>
  </mergeCells>
  <pageMargins left="0.74803149606299213" right="0.74803149606299213" top="0.98425196850393704" bottom="0.98425196850393704" header="0.51181102362204722" footer="0.51181102362204722"/>
  <pageSetup paperSize="9"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5"/>
  <sheetViews>
    <sheetView workbookViewId="0">
      <selection sqref="A1:H15"/>
    </sheetView>
  </sheetViews>
  <sheetFormatPr defaultRowHeight="14.25"/>
  <cols>
    <col min="1" max="1" width="12.53125" style="9" customWidth="1"/>
    <col min="2" max="2" width="43" style="9" customWidth="1"/>
    <col min="3" max="8" width="16.53125" style="9" customWidth="1"/>
  </cols>
  <sheetData>
    <row r="1" spans="1:8" ht="51" customHeight="1">
      <c r="A1" s="40" t="s">
        <v>27</v>
      </c>
      <c r="B1" s="41"/>
      <c r="C1" s="41"/>
      <c r="D1" s="41"/>
      <c r="E1" s="41"/>
      <c r="F1" s="41"/>
      <c r="G1" s="41"/>
      <c r="H1" s="41"/>
    </row>
    <row r="2" spans="1:8" ht="17.2" customHeight="1"/>
    <row r="3" spans="1:8" ht="17.2" customHeight="1">
      <c r="A3" s="40" t="s">
        <v>1</v>
      </c>
      <c r="B3" s="41"/>
      <c r="C3" s="41"/>
      <c r="D3" s="41"/>
      <c r="E3" s="41"/>
      <c r="F3" s="41"/>
      <c r="G3" s="41"/>
      <c r="H3" s="41"/>
    </row>
    <row r="4" spans="1:8" ht="17.2" customHeight="1"/>
    <row r="5" spans="1:8" ht="17.2" customHeight="1">
      <c r="A5" s="40" t="s">
        <v>28</v>
      </c>
      <c r="B5" s="41"/>
      <c r="C5" s="41"/>
      <c r="D5" s="41"/>
      <c r="E5" s="41"/>
      <c r="F5" s="41"/>
      <c r="G5" s="41"/>
      <c r="H5" s="41"/>
    </row>
    <row r="6" spans="1:8" ht="17.2" customHeight="1"/>
    <row r="7" spans="1:8" ht="17.2" customHeight="1">
      <c r="A7" s="40" t="s">
        <v>352</v>
      </c>
      <c r="B7" s="41"/>
      <c r="C7" s="41"/>
      <c r="D7" s="41"/>
      <c r="E7" s="41"/>
      <c r="F7" s="41"/>
      <c r="G7" s="41"/>
      <c r="H7" s="41"/>
    </row>
    <row r="8" spans="1:8" ht="17.2" customHeight="1"/>
    <row r="9" spans="1:8" ht="72" customHeight="1">
      <c r="A9" s="48" t="s">
        <v>4</v>
      </c>
      <c r="B9" s="49"/>
      <c r="C9" s="3" t="s">
        <v>5</v>
      </c>
      <c r="D9" s="3" t="s">
        <v>6</v>
      </c>
      <c r="E9" s="3" t="s">
        <v>7</v>
      </c>
      <c r="F9" s="3" t="s">
        <v>8</v>
      </c>
      <c r="G9" s="3" t="s">
        <v>30</v>
      </c>
      <c r="H9" s="4" t="s">
        <v>31</v>
      </c>
    </row>
    <row r="10" spans="1:8" ht="15.7" customHeight="1">
      <c r="A10" s="46">
        <v>1</v>
      </c>
      <c r="B10" s="47"/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6">
        <v>7</v>
      </c>
    </row>
    <row r="11" spans="1:8" ht="15.7" customHeight="1">
      <c r="C11" s="7" t="s">
        <v>32</v>
      </c>
      <c r="D11" s="7" t="s">
        <v>32</v>
      </c>
      <c r="E11" s="7" t="s">
        <v>32</v>
      </c>
      <c r="F11" s="7" t="s">
        <v>32</v>
      </c>
    </row>
    <row r="12" spans="1:8">
      <c r="A12" s="12"/>
      <c r="B12" s="12" t="s">
        <v>353</v>
      </c>
      <c r="C12" s="13">
        <v>25728.2</v>
      </c>
      <c r="D12" s="13">
        <v>0</v>
      </c>
      <c r="E12" s="13">
        <v>0</v>
      </c>
      <c r="F12" s="13">
        <v>0</v>
      </c>
      <c r="G12" s="13">
        <f>IF(C12=0,0,F12/C12*100)</f>
        <v>0</v>
      </c>
      <c r="H12" s="13">
        <f>IF(E12=0,0,F12/E12*100)</f>
        <v>0</v>
      </c>
    </row>
    <row r="13" spans="1:8">
      <c r="A13" s="22" t="s">
        <v>287</v>
      </c>
      <c r="B13" s="22" t="s">
        <v>288</v>
      </c>
      <c r="C13" s="23">
        <v>25728.2</v>
      </c>
      <c r="D13" s="23">
        <v>0</v>
      </c>
      <c r="E13" s="23">
        <v>0</v>
      </c>
      <c r="F13" s="23">
        <v>0</v>
      </c>
      <c r="G13" s="23">
        <f>IF(C13=0,0,F13/C13*100)</f>
        <v>0</v>
      </c>
      <c r="H13" s="23">
        <f>IF(E13=0,0,F13/E13*100)</f>
        <v>0</v>
      </c>
    </row>
    <row r="14" spans="1:8">
      <c r="A14" s="12"/>
      <c r="B14" s="12" t="s">
        <v>354</v>
      </c>
      <c r="C14" s="13">
        <v>6300</v>
      </c>
      <c r="D14" s="13">
        <v>0</v>
      </c>
      <c r="E14" s="13">
        <v>0</v>
      </c>
      <c r="F14" s="13">
        <v>0</v>
      </c>
      <c r="G14" s="13">
        <f>IF(C14=0,0,F14/C14*100)</f>
        <v>0</v>
      </c>
      <c r="H14" s="13">
        <f>IF(E14=0,0,F14/E14*100)</f>
        <v>0</v>
      </c>
    </row>
    <row r="15" spans="1:8">
      <c r="A15" s="22" t="s">
        <v>122</v>
      </c>
      <c r="B15" s="22" t="s">
        <v>123</v>
      </c>
      <c r="C15" s="23">
        <v>6300</v>
      </c>
      <c r="D15" s="23">
        <v>0</v>
      </c>
      <c r="E15" s="23">
        <v>0</v>
      </c>
      <c r="F15" s="23">
        <v>0</v>
      </c>
      <c r="G15" s="23">
        <f>IF(C15=0,0,F15/C15*100)</f>
        <v>0</v>
      </c>
      <c r="H15" s="23">
        <f>IF(E15=0,0,F15/E15*100)</f>
        <v>0</v>
      </c>
    </row>
  </sheetData>
  <mergeCells count="6">
    <mergeCell ref="A3:H3"/>
    <mergeCell ref="A5:H5"/>
    <mergeCell ref="A7:H7"/>
    <mergeCell ref="A10:B10"/>
    <mergeCell ref="A1:H1"/>
    <mergeCell ref="A9:B9"/>
  </mergeCells>
  <pageMargins left="0.74803149606299213" right="0.74803149606299213" top="0.98425196850393704" bottom="0.98425196850393704" header="0.51181102362204722" footer="0.51181102362204722"/>
  <pageSetup paperSize="9"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7"/>
  <sheetViews>
    <sheetView workbookViewId="0">
      <selection sqref="A1:H17"/>
    </sheetView>
  </sheetViews>
  <sheetFormatPr defaultRowHeight="14.25"/>
  <cols>
    <col min="1" max="1" width="12.53125" style="9" customWidth="1"/>
    <col min="2" max="2" width="21.1328125" style="9" customWidth="1"/>
    <col min="3" max="8" width="16.53125" style="9" customWidth="1"/>
  </cols>
  <sheetData>
    <row r="1" spans="1:8" ht="51" customHeight="1">
      <c r="A1" s="40" t="s">
        <v>27</v>
      </c>
      <c r="B1" s="41"/>
      <c r="C1" s="41"/>
      <c r="D1" s="41"/>
      <c r="E1" s="41"/>
      <c r="F1" s="41"/>
      <c r="G1" s="41"/>
      <c r="H1" s="41"/>
    </row>
    <row r="2" spans="1:8" ht="17.2" customHeight="1"/>
    <row r="3" spans="1:8" ht="17.2" customHeight="1">
      <c r="A3" s="40" t="s">
        <v>1</v>
      </c>
      <c r="B3" s="41"/>
      <c r="C3" s="41"/>
      <c r="D3" s="41"/>
      <c r="E3" s="41"/>
      <c r="F3" s="41"/>
      <c r="G3" s="41"/>
      <c r="H3" s="41"/>
    </row>
    <row r="4" spans="1:8" ht="17.2" customHeight="1"/>
    <row r="5" spans="1:8" ht="17.2" customHeight="1">
      <c r="A5" s="40" t="s">
        <v>28</v>
      </c>
      <c r="B5" s="41"/>
      <c r="C5" s="41"/>
      <c r="D5" s="41"/>
      <c r="E5" s="41"/>
      <c r="F5" s="41"/>
      <c r="G5" s="41"/>
      <c r="H5" s="41"/>
    </row>
    <row r="6" spans="1:8" ht="17.2" customHeight="1"/>
    <row r="7" spans="1:8" ht="17.2" customHeight="1">
      <c r="A7" s="40" t="s">
        <v>355</v>
      </c>
      <c r="B7" s="41"/>
      <c r="C7" s="41"/>
      <c r="D7" s="41"/>
      <c r="E7" s="41"/>
      <c r="F7" s="41"/>
      <c r="G7" s="41"/>
      <c r="H7" s="41"/>
    </row>
    <row r="8" spans="1:8" ht="17.2" customHeight="1"/>
    <row r="9" spans="1:8" ht="72" customHeight="1">
      <c r="A9" s="48" t="s">
        <v>4</v>
      </c>
      <c r="B9" s="49"/>
      <c r="C9" s="3" t="s">
        <v>5</v>
      </c>
      <c r="D9" s="3" t="s">
        <v>6</v>
      </c>
      <c r="E9" s="3" t="s">
        <v>7</v>
      </c>
      <c r="F9" s="3" t="s">
        <v>8</v>
      </c>
      <c r="G9" s="3" t="s">
        <v>30</v>
      </c>
      <c r="H9" s="4" t="s">
        <v>31</v>
      </c>
    </row>
    <row r="10" spans="1:8" ht="15.7" customHeight="1">
      <c r="A10" s="46">
        <v>1</v>
      </c>
      <c r="B10" s="47"/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6">
        <v>7</v>
      </c>
    </row>
    <row r="11" spans="1:8" ht="15.7" customHeight="1">
      <c r="C11" s="7" t="s">
        <v>32</v>
      </c>
      <c r="D11" s="7" t="s">
        <v>32</v>
      </c>
      <c r="E11" s="7" t="s">
        <v>32</v>
      </c>
      <c r="F11" s="7" t="s">
        <v>32</v>
      </c>
    </row>
    <row r="12" spans="1:8">
      <c r="A12" s="12"/>
      <c r="B12" s="12" t="s">
        <v>356</v>
      </c>
      <c r="C12" s="13">
        <v>6300</v>
      </c>
      <c r="D12" s="13">
        <v>0</v>
      </c>
      <c r="E12" s="13">
        <v>0</v>
      </c>
      <c r="F12" s="13">
        <v>0</v>
      </c>
      <c r="G12" s="13">
        <f t="shared" ref="G12:G17" si="0">IF(C12=0,0,F12/C12*100)</f>
        <v>0</v>
      </c>
      <c r="H12" s="13">
        <f t="shared" ref="H12:H17" si="1">IF(E12=0,0,F12/E12*100)</f>
        <v>0</v>
      </c>
    </row>
    <row r="13" spans="1:8">
      <c r="A13" s="14" t="s">
        <v>132</v>
      </c>
      <c r="B13" s="14" t="s">
        <v>303</v>
      </c>
      <c r="C13" s="15">
        <v>6300</v>
      </c>
      <c r="D13" s="15">
        <v>0</v>
      </c>
      <c r="E13" s="15">
        <v>0</v>
      </c>
      <c r="F13" s="15">
        <v>0</v>
      </c>
      <c r="G13" s="15">
        <f t="shared" si="0"/>
        <v>0</v>
      </c>
      <c r="H13" s="15">
        <f t="shared" si="1"/>
        <v>0</v>
      </c>
    </row>
    <row r="14" spans="1:8">
      <c r="A14" s="16" t="s">
        <v>134</v>
      </c>
      <c r="B14" s="16" t="s">
        <v>304</v>
      </c>
      <c r="C14" s="17">
        <v>6300</v>
      </c>
      <c r="D14" s="17">
        <v>0</v>
      </c>
      <c r="E14" s="17">
        <v>0</v>
      </c>
      <c r="F14" s="17">
        <v>0</v>
      </c>
      <c r="G14" s="17">
        <f t="shared" si="0"/>
        <v>0</v>
      </c>
      <c r="H14" s="17">
        <f t="shared" si="1"/>
        <v>0</v>
      </c>
    </row>
    <row r="15" spans="1:8">
      <c r="A15" s="12"/>
      <c r="B15" s="12" t="s">
        <v>357</v>
      </c>
      <c r="C15" s="13">
        <v>25728.2</v>
      </c>
      <c r="D15" s="13">
        <v>0</v>
      </c>
      <c r="E15" s="13">
        <v>0</v>
      </c>
      <c r="F15" s="13">
        <v>0</v>
      </c>
      <c r="G15" s="13">
        <f t="shared" si="0"/>
        <v>0</v>
      </c>
      <c r="H15" s="13">
        <f t="shared" si="1"/>
        <v>0</v>
      </c>
    </row>
    <row r="16" spans="1:8">
      <c r="A16" s="14" t="s">
        <v>132</v>
      </c>
      <c r="B16" s="14" t="s">
        <v>303</v>
      </c>
      <c r="C16" s="15">
        <v>25728.2</v>
      </c>
      <c r="D16" s="15">
        <v>0</v>
      </c>
      <c r="E16" s="15">
        <v>0</v>
      </c>
      <c r="F16" s="15">
        <v>0</v>
      </c>
      <c r="G16" s="15">
        <f t="shared" si="0"/>
        <v>0</v>
      </c>
      <c r="H16" s="15">
        <f t="shared" si="1"/>
        <v>0</v>
      </c>
    </row>
    <row r="17" spans="1:8">
      <c r="A17" s="16" t="s">
        <v>134</v>
      </c>
      <c r="B17" s="16" t="s">
        <v>304</v>
      </c>
      <c r="C17" s="17">
        <v>25728.2</v>
      </c>
      <c r="D17" s="17">
        <v>0</v>
      </c>
      <c r="E17" s="17">
        <v>0</v>
      </c>
      <c r="F17" s="17">
        <v>0</v>
      </c>
      <c r="G17" s="17">
        <f t="shared" si="0"/>
        <v>0</v>
      </c>
      <c r="H17" s="17">
        <f t="shared" si="1"/>
        <v>0</v>
      </c>
    </row>
  </sheetData>
  <mergeCells count="6">
    <mergeCell ref="A3:H3"/>
    <mergeCell ref="A5:H5"/>
    <mergeCell ref="A7:H7"/>
    <mergeCell ref="A10:B10"/>
    <mergeCell ref="A1:H1"/>
    <mergeCell ref="A9:B9"/>
  </mergeCells>
  <pageMargins left="0.74803149606299213" right="0.74803149606299213" top="0.98425196850393704" bottom="0.98425196850393704" header="0.51181102362204722" footer="0.51181102362204722"/>
  <pageSetup paperSize="9" scale="9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54"/>
  <sheetViews>
    <sheetView tabSelected="1" topLeftCell="A4" workbookViewId="0">
      <selection activeCell="B14" sqref="B14"/>
    </sheetView>
  </sheetViews>
  <sheetFormatPr defaultRowHeight="14.25"/>
  <cols>
    <col min="1" max="1" width="16.53125" style="9" customWidth="1"/>
    <col min="2" max="2" width="75.3984375" style="9" customWidth="1"/>
    <col min="3" max="3" width="17.53125" style="9" customWidth="1"/>
    <col min="4" max="4" width="22.9296875" style="9" customWidth="1"/>
    <col min="5" max="5" width="17.53125" style="9" customWidth="1"/>
    <col min="6" max="6" width="13" style="9" customWidth="1"/>
    <col min="7" max="7" width="13.3984375" style="35" bestFit="1" customWidth="1"/>
    <col min="8" max="9" width="13.3984375" bestFit="1" customWidth="1"/>
    <col min="10" max="10" width="13.3984375" style="35" bestFit="1" customWidth="1"/>
  </cols>
  <sheetData>
    <row r="1" spans="1:9" ht="51" customHeight="1">
      <c r="A1" s="40" t="s">
        <v>27</v>
      </c>
      <c r="B1" s="41"/>
      <c r="C1" s="41"/>
      <c r="D1" s="41"/>
      <c r="E1" s="41"/>
      <c r="F1" s="41"/>
    </row>
    <row r="2" spans="1:9" ht="17.2" customHeight="1"/>
    <row r="3" spans="1:9" ht="17.2" customHeight="1">
      <c r="A3" s="40" t="s">
        <v>358</v>
      </c>
      <c r="B3" s="41"/>
      <c r="C3" s="41"/>
      <c r="D3" s="41"/>
      <c r="E3" s="41"/>
      <c r="F3" s="41"/>
    </row>
    <row r="4" spans="1:9" ht="17.2" customHeight="1"/>
    <row r="5" spans="1:9" ht="17.2" customHeight="1">
      <c r="A5" s="40" t="s">
        <v>359</v>
      </c>
      <c r="B5" s="41"/>
      <c r="C5" s="41"/>
      <c r="D5" s="41"/>
      <c r="E5" s="41"/>
      <c r="F5" s="41"/>
    </row>
    <row r="6" spans="1:9" ht="15.7" customHeight="1"/>
    <row r="7" spans="1:9" ht="57.7" customHeight="1">
      <c r="A7" s="48" t="s">
        <v>4</v>
      </c>
      <c r="B7" s="49"/>
      <c r="C7" s="3" t="s">
        <v>6</v>
      </c>
      <c r="D7" s="3" t="s">
        <v>7</v>
      </c>
      <c r="E7" s="3" t="s">
        <v>8</v>
      </c>
      <c r="F7" s="4" t="s">
        <v>360</v>
      </c>
    </row>
    <row r="8" spans="1:9" ht="15.7" customHeight="1">
      <c r="A8" s="46">
        <v>1</v>
      </c>
      <c r="B8" s="47"/>
      <c r="C8" s="5">
        <v>2</v>
      </c>
      <c r="D8" s="5">
        <v>3</v>
      </c>
      <c r="E8" s="5">
        <v>4</v>
      </c>
      <c r="F8" s="6">
        <v>5</v>
      </c>
    </row>
    <row r="9" spans="1:9" ht="15.7" customHeight="1">
      <c r="C9" s="8" t="s">
        <v>32</v>
      </c>
      <c r="D9" s="8" t="s">
        <v>32</v>
      </c>
      <c r="E9" s="8" t="s">
        <v>32</v>
      </c>
    </row>
    <row r="10" spans="1:9">
      <c r="A10" s="32" t="s">
        <v>361</v>
      </c>
      <c r="B10" s="32" t="s">
        <v>362</v>
      </c>
      <c r="C10" s="33">
        <v>85282229.780000001</v>
      </c>
      <c r="D10" s="33">
        <v>86000899.530000001</v>
      </c>
      <c r="E10" s="33">
        <v>36606512.509999998</v>
      </c>
      <c r="F10" s="33">
        <f t="shared" ref="F10:F73" si="0">IF(D10=0,0,E10/D10*100)</f>
        <v>42.565267003085729</v>
      </c>
      <c r="H10" s="31"/>
    </row>
    <row r="11" spans="1:9">
      <c r="A11" s="32" t="s">
        <v>244</v>
      </c>
      <c r="B11" s="32" t="s">
        <v>363</v>
      </c>
      <c r="C11" s="33">
        <v>85282229.780000001</v>
      </c>
      <c r="D11" s="33">
        <v>86000899.530000001</v>
      </c>
      <c r="E11" s="33">
        <v>36606512.509999998</v>
      </c>
      <c r="F11" s="33">
        <f t="shared" si="0"/>
        <v>42.565267003085729</v>
      </c>
    </row>
    <row r="12" spans="1:9">
      <c r="A12" s="32" t="s">
        <v>364</v>
      </c>
      <c r="B12" s="32" t="s">
        <v>365</v>
      </c>
      <c r="C12" s="33">
        <v>85282229.780000001</v>
      </c>
      <c r="D12" s="33">
        <v>86000899.530000001</v>
      </c>
      <c r="E12" s="33">
        <v>36606512.509999998</v>
      </c>
      <c r="F12" s="33">
        <f t="shared" si="0"/>
        <v>42.565267003085729</v>
      </c>
      <c r="H12" s="36"/>
      <c r="I12" s="35"/>
    </row>
    <row r="13" spans="1:9">
      <c r="A13" s="24" t="s">
        <v>366</v>
      </c>
      <c r="B13" s="24" t="s">
        <v>367</v>
      </c>
      <c r="C13" s="25">
        <v>38074964.979999997</v>
      </c>
      <c r="D13" s="25">
        <v>38074964.979999997</v>
      </c>
      <c r="E13" s="25">
        <v>18705846.920000002</v>
      </c>
      <c r="F13" s="25">
        <f t="shared" si="0"/>
        <v>49.128993105642522</v>
      </c>
      <c r="H13" s="36"/>
      <c r="I13" s="35"/>
    </row>
    <row r="14" spans="1:9">
      <c r="A14" s="26" t="s">
        <v>368</v>
      </c>
      <c r="B14" s="26" t="s">
        <v>300</v>
      </c>
      <c r="C14" s="27">
        <v>38074964.979999997</v>
      </c>
      <c r="D14" s="27">
        <v>38074964.979999997</v>
      </c>
      <c r="E14" s="27">
        <v>18705846.920000002</v>
      </c>
      <c r="F14" s="27">
        <f t="shared" si="0"/>
        <v>49.128993105642522</v>
      </c>
      <c r="H14" s="36"/>
      <c r="I14" s="35"/>
    </row>
    <row r="15" spans="1:9">
      <c r="A15" s="28" t="s">
        <v>369</v>
      </c>
      <c r="B15" s="28" t="s">
        <v>135</v>
      </c>
      <c r="C15" s="29">
        <v>34837482.270000003</v>
      </c>
      <c r="D15" s="29">
        <v>34837482.270000003</v>
      </c>
      <c r="E15" s="29">
        <v>16826464.129999999</v>
      </c>
      <c r="F15" s="29">
        <f t="shared" si="0"/>
        <v>48.299885736834561</v>
      </c>
    </row>
    <row r="16" spans="1:9">
      <c r="A16" s="20" t="s">
        <v>370</v>
      </c>
      <c r="B16" s="20" t="s">
        <v>139</v>
      </c>
      <c r="C16" s="21">
        <v>29203442.52</v>
      </c>
      <c r="D16" s="21">
        <v>29203442.52</v>
      </c>
      <c r="E16" s="21">
        <v>14134810.15</v>
      </c>
      <c r="F16" s="21">
        <f t="shared" si="0"/>
        <v>48.401177841686867</v>
      </c>
    </row>
    <row r="17" spans="1:8">
      <c r="A17" s="20" t="s">
        <v>371</v>
      </c>
      <c r="B17" s="20" t="s">
        <v>141</v>
      </c>
      <c r="C17" s="21">
        <v>0</v>
      </c>
      <c r="D17" s="21">
        <v>0</v>
      </c>
      <c r="E17" s="21">
        <v>602.61</v>
      </c>
      <c r="F17" s="21">
        <f t="shared" si="0"/>
        <v>0</v>
      </c>
    </row>
    <row r="18" spans="1:8">
      <c r="A18" s="20" t="s">
        <v>372</v>
      </c>
      <c r="B18" s="20" t="s">
        <v>145</v>
      </c>
      <c r="C18" s="21">
        <v>0</v>
      </c>
      <c r="D18" s="21">
        <v>0</v>
      </c>
      <c r="E18" s="21">
        <v>7430.36</v>
      </c>
      <c r="F18" s="21">
        <f t="shared" si="0"/>
        <v>0</v>
      </c>
    </row>
    <row r="19" spans="1:8">
      <c r="A19" s="20" t="s">
        <v>373</v>
      </c>
      <c r="B19" s="20" t="s">
        <v>147</v>
      </c>
      <c r="C19" s="21">
        <v>708157.88</v>
      </c>
      <c r="D19" s="21">
        <v>708157.88</v>
      </c>
      <c r="E19" s="21">
        <v>409349.24</v>
      </c>
      <c r="F19" s="21">
        <f t="shared" si="0"/>
        <v>57.804799121913319</v>
      </c>
    </row>
    <row r="20" spans="1:8">
      <c r="A20" s="20" t="s">
        <v>374</v>
      </c>
      <c r="B20" s="20" t="s">
        <v>152</v>
      </c>
      <c r="C20" s="21">
        <v>4925881.87</v>
      </c>
      <c r="D20" s="21">
        <v>4925881.87</v>
      </c>
      <c r="E20" s="21">
        <v>2274271.77</v>
      </c>
      <c r="F20" s="21">
        <f t="shared" si="0"/>
        <v>46.169839838241998</v>
      </c>
    </row>
    <row r="21" spans="1:8">
      <c r="A21" s="28" t="s">
        <v>375</v>
      </c>
      <c r="B21" s="28" t="s">
        <v>156</v>
      </c>
      <c r="C21" s="29">
        <v>2517950.7400000002</v>
      </c>
      <c r="D21" s="29">
        <v>2517950.7400000002</v>
      </c>
      <c r="E21" s="29">
        <f>SUM(E22:E47)</f>
        <v>1756297.2699999998</v>
      </c>
      <c r="F21" s="29">
        <f t="shared" si="0"/>
        <v>69.751057560403254</v>
      </c>
    </row>
    <row r="22" spans="1:8">
      <c r="A22" s="20" t="s">
        <v>376</v>
      </c>
      <c r="B22" s="20" t="s">
        <v>160</v>
      </c>
      <c r="C22" s="21">
        <v>22096.23</v>
      </c>
      <c r="D22" s="21">
        <v>22096.23</v>
      </c>
      <c r="E22" s="21">
        <v>23794.27</v>
      </c>
      <c r="F22" s="21">
        <f t="shared" si="0"/>
        <v>107.68474984194137</v>
      </c>
    </row>
    <row r="23" spans="1:8">
      <c r="A23" s="20" t="s">
        <v>377</v>
      </c>
      <c r="B23" s="20" t="s">
        <v>162</v>
      </c>
      <c r="C23" s="21">
        <v>351848.71</v>
      </c>
      <c r="D23" s="21">
        <v>351848.71</v>
      </c>
      <c r="E23" s="21">
        <v>262774.87</v>
      </c>
      <c r="F23" s="21">
        <f t="shared" si="0"/>
        <v>74.684050994531134</v>
      </c>
    </row>
    <row r="24" spans="1:8">
      <c r="A24" s="20" t="s">
        <v>378</v>
      </c>
      <c r="B24" s="20" t="s">
        <v>164</v>
      </c>
      <c r="C24" s="21">
        <v>7424.22</v>
      </c>
      <c r="D24" s="21">
        <v>7424.22</v>
      </c>
      <c r="E24" s="21">
        <v>5035.3900000000003</v>
      </c>
      <c r="F24" s="21">
        <f t="shared" si="0"/>
        <v>67.823825263798753</v>
      </c>
    </row>
    <row r="25" spans="1:8">
      <c r="A25" s="20" t="s">
        <v>379</v>
      </c>
      <c r="B25" s="20" t="s">
        <v>170</v>
      </c>
      <c r="C25" s="21">
        <v>161216.79999999999</v>
      </c>
      <c r="D25" s="21">
        <v>161216.79999999999</v>
      </c>
      <c r="E25" s="21">
        <v>118445.75</v>
      </c>
      <c r="F25" s="21">
        <f t="shared" si="0"/>
        <v>73.469855498930642</v>
      </c>
    </row>
    <row r="26" spans="1:8">
      <c r="A26" s="20" t="s">
        <v>380</v>
      </c>
      <c r="B26" s="20" t="s">
        <v>172</v>
      </c>
      <c r="C26" s="21">
        <v>44066.36</v>
      </c>
      <c r="D26" s="21">
        <v>44066.36</v>
      </c>
      <c r="E26" s="21">
        <v>36790.720000000001</v>
      </c>
      <c r="F26" s="21">
        <f t="shared" si="0"/>
        <v>83.489355599146378</v>
      </c>
    </row>
    <row r="27" spans="1:8">
      <c r="A27" s="20" t="s">
        <v>381</v>
      </c>
      <c r="B27" s="20" t="s">
        <v>174</v>
      </c>
      <c r="C27" s="21">
        <v>766371.52</v>
      </c>
      <c r="D27" s="21">
        <v>766371.52</v>
      </c>
      <c r="E27" s="21">
        <v>389119.97</v>
      </c>
      <c r="F27" s="21">
        <f t="shared" si="0"/>
        <v>50.774325486416814</v>
      </c>
    </row>
    <row r="28" spans="1:8">
      <c r="A28" s="20" t="s">
        <v>382</v>
      </c>
      <c r="B28" s="20" t="s">
        <v>176</v>
      </c>
      <c r="C28" s="21">
        <v>24428.09</v>
      </c>
      <c r="D28" s="21">
        <v>24428.09</v>
      </c>
      <c r="E28" s="21">
        <v>35131.18</v>
      </c>
      <c r="F28" s="21">
        <f t="shared" si="0"/>
        <v>143.8146821957836</v>
      </c>
    </row>
    <row r="29" spans="1:8">
      <c r="A29" s="20" t="s">
        <v>383</v>
      </c>
      <c r="B29" s="20" t="s">
        <v>178</v>
      </c>
      <c r="C29" s="21">
        <v>20835.73</v>
      </c>
      <c r="D29" s="21">
        <v>20835.73</v>
      </c>
      <c r="E29" s="21">
        <v>24823.7</v>
      </c>
      <c r="F29" s="21">
        <f t="shared" si="0"/>
        <v>119.14005412817311</v>
      </c>
      <c r="H29" s="34"/>
    </row>
    <row r="30" spans="1:8">
      <c r="A30" s="20" t="s">
        <v>384</v>
      </c>
      <c r="B30" s="20" t="s">
        <v>180</v>
      </c>
      <c r="C30" s="21">
        <v>11735.06</v>
      </c>
      <c r="D30" s="21">
        <v>11735.06</v>
      </c>
      <c r="E30" s="21">
        <v>3342.46</v>
      </c>
      <c r="F30" s="21">
        <f t="shared" si="0"/>
        <v>28.4826835141874</v>
      </c>
    </row>
    <row r="31" spans="1:8">
      <c r="A31" s="20" t="s">
        <v>385</v>
      </c>
      <c r="B31" s="20" t="s">
        <v>184</v>
      </c>
      <c r="C31" s="21">
        <v>13650.99</v>
      </c>
      <c r="D31" s="21">
        <v>13650.99</v>
      </c>
      <c r="E31" s="21">
        <v>7033.69</v>
      </c>
      <c r="F31" s="21">
        <f t="shared" si="0"/>
        <v>51.52512748159657</v>
      </c>
    </row>
    <row r="32" spans="1:8">
      <c r="A32" s="20" t="s">
        <v>386</v>
      </c>
      <c r="B32" s="20" t="s">
        <v>186</v>
      </c>
      <c r="C32" s="21">
        <v>357799.7</v>
      </c>
      <c r="D32" s="21">
        <v>357799.7</v>
      </c>
      <c r="E32" s="21">
        <v>337271.56</v>
      </c>
      <c r="F32" s="21">
        <f t="shared" si="0"/>
        <v>94.262672662945207</v>
      </c>
    </row>
    <row r="33" spans="1:6">
      <c r="A33" s="20" t="s">
        <v>387</v>
      </c>
      <c r="B33" s="20" t="s">
        <v>188</v>
      </c>
      <c r="C33" s="21">
        <v>58768.25</v>
      </c>
      <c r="D33" s="21">
        <v>58768.25</v>
      </c>
      <c r="E33" s="21">
        <v>29020.11</v>
      </c>
      <c r="F33" s="21">
        <f t="shared" si="0"/>
        <v>49.380592411718915</v>
      </c>
    </row>
    <row r="34" spans="1:6">
      <c r="A34" s="20" t="s">
        <v>388</v>
      </c>
      <c r="B34" s="20" t="s">
        <v>190</v>
      </c>
      <c r="C34" s="21">
        <v>190395.42</v>
      </c>
      <c r="D34" s="21">
        <v>190395.42</v>
      </c>
      <c r="E34" s="21">
        <v>113049.1</v>
      </c>
      <c r="F34" s="21">
        <f t="shared" si="0"/>
        <v>59.375955577082685</v>
      </c>
    </row>
    <row r="35" spans="1:6">
      <c r="A35" s="20" t="s">
        <v>389</v>
      </c>
      <c r="B35" s="20" t="s">
        <v>192</v>
      </c>
      <c r="C35" s="21">
        <v>11079.64</v>
      </c>
      <c r="D35" s="21">
        <v>11079.64</v>
      </c>
      <c r="E35" s="21">
        <v>10246.780000000001</v>
      </c>
      <c r="F35" s="21">
        <f t="shared" si="0"/>
        <v>92.482968760717867</v>
      </c>
    </row>
    <row r="36" spans="1:6">
      <c r="A36" s="20" t="s">
        <v>390</v>
      </c>
      <c r="B36" s="20" t="s">
        <v>194</v>
      </c>
      <c r="C36" s="21">
        <v>84559.83</v>
      </c>
      <c r="D36" s="21">
        <v>84559.83</v>
      </c>
      <c r="E36" s="21">
        <v>53830.69</v>
      </c>
      <c r="F36" s="21">
        <f t="shared" si="0"/>
        <v>63.659884368263278</v>
      </c>
    </row>
    <row r="37" spans="1:6">
      <c r="A37" s="20" t="s">
        <v>391</v>
      </c>
      <c r="B37" s="20" t="s">
        <v>196</v>
      </c>
      <c r="C37" s="21">
        <v>61070.23</v>
      </c>
      <c r="D37" s="21">
        <v>61070.23</v>
      </c>
      <c r="E37" s="21">
        <v>57014.95</v>
      </c>
      <c r="F37" s="21">
        <f t="shared" si="0"/>
        <v>93.359645116777841</v>
      </c>
    </row>
    <row r="38" spans="1:6">
      <c r="A38" s="20" t="s">
        <v>392</v>
      </c>
      <c r="B38" s="20" t="s">
        <v>198</v>
      </c>
      <c r="C38" s="21">
        <v>68973.440000000002</v>
      </c>
      <c r="D38" s="21">
        <v>68973.440000000002</v>
      </c>
      <c r="E38" s="21">
        <v>60896.89</v>
      </c>
      <c r="F38" s="21">
        <f t="shared" si="0"/>
        <v>88.290347704855662</v>
      </c>
    </row>
    <row r="39" spans="1:6">
      <c r="A39" s="20" t="s">
        <v>393</v>
      </c>
      <c r="B39" s="20" t="s">
        <v>200</v>
      </c>
      <c r="C39" s="21">
        <v>57314.15</v>
      </c>
      <c r="D39" s="21">
        <v>57314.15</v>
      </c>
      <c r="E39" s="21">
        <v>22794.959999999999</v>
      </c>
      <c r="F39" s="21">
        <f t="shared" si="0"/>
        <v>39.771958582653674</v>
      </c>
    </row>
    <row r="40" spans="1:6">
      <c r="A40" s="20" t="s">
        <v>394</v>
      </c>
      <c r="B40" s="20" t="s">
        <v>202</v>
      </c>
      <c r="C40" s="21">
        <v>4373.8900000000003</v>
      </c>
      <c r="D40" s="21">
        <v>4373.8900000000003</v>
      </c>
      <c r="E40" s="21">
        <v>1767.21</v>
      </c>
      <c r="F40" s="21">
        <f t="shared" si="0"/>
        <v>40.403622404770125</v>
      </c>
    </row>
    <row r="41" spans="1:6">
      <c r="A41" s="20" t="s">
        <v>395</v>
      </c>
      <c r="B41" s="20" t="s">
        <v>207</v>
      </c>
      <c r="C41" s="21">
        <v>9100.66</v>
      </c>
      <c r="D41" s="21">
        <v>9100.66</v>
      </c>
      <c r="E41" s="21">
        <v>6204.8</v>
      </c>
      <c r="F41" s="21">
        <f t="shared" si="0"/>
        <v>68.179670485437327</v>
      </c>
    </row>
    <row r="42" spans="1:6">
      <c r="A42" s="20" t="s">
        <v>396</v>
      </c>
      <c r="B42" s="20" t="s">
        <v>209</v>
      </c>
      <c r="C42" s="21">
        <v>17003.87</v>
      </c>
      <c r="D42" s="21">
        <v>17003.87</v>
      </c>
      <c r="E42" s="21">
        <v>22687.58</v>
      </c>
      <c r="F42" s="21">
        <f t="shared" si="0"/>
        <v>133.42597890950708</v>
      </c>
    </row>
    <row r="43" spans="1:6">
      <c r="A43" s="20" t="s">
        <v>397</v>
      </c>
      <c r="B43" s="20" t="s">
        <v>211</v>
      </c>
      <c r="C43" s="21">
        <v>16650.990000000002</v>
      </c>
      <c r="D43" s="21">
        <v>16650.990000000002</v>
      </c>
      <c r="E43" s="21">
        <v>7420.82</v>
      </c>
      <c r="F43" s="21">
        <f t="shared" si="0"/>
        <v>44.566839569298878</v>
      </c>
    </row>
    <row r="44" spans="1:6">
      <c r="A44" s="20" t="s">
        <v>398</v>
      </c>
      <c r="B44" s="20" t="s">
        <v>213</v>
      </c>
      <c r="C44" s="21">
        <v>129276.54</v>
      </c>
      <c r="D44" s="21">
        <v>129276.54</v>
      </c>
      <c r="E44" s="21">
        <v>79909.69</v>
      </c>
      <c r="F44" s="21">
        <f t="shared" si="0"/>
        <v>61.812986331472054</v>
      </c>
    </row>
    <row r="45" spans="1:6">
      <c r="A45" s="20" t="s">
        <v>399</v>
      </c>
      <c r="B45" s="20" t="s">
        <v>215</v>
      </c>
      <c r="C45" s="21">
        <v>26233.98</v>
      </c>
      <c r="D45" s="21">
        <v>26233.98</v>
      </c>
      <c r="E45" s="21">
        <v>22129.9</v>
      </c>
      <c r="F45" s="21">
        <f t="shared" si="0"/>
        <v>84.355862129955128</v>
      </c>
    </row>
    <row r="46" spans="1:6">
      <c r="A46" s="20" t="s">
        <v>400</v>
      </c>
      <c r="B46" s="20" t="s">
        <v>217</v>
      </c>
      <c r="C46" s="21">
        <v>0</v>
      </c>
      <c r="D46" s="21">
        <v>0</v>
      </c>
      <c r="E46" s="21">
        <v>23253.4</v>
      </c>
      <c r="F46" s="21">
        <f t="shared" si="0"/>
        <v>0</v>
      </c>
    </row>
    <row r="47" spans="1:6">
      <c r="A47" s="20" t="s">
        <v>401</v>
      </c>
      <c r="B47" s="20" t="s">
        <v>205</v>
      </c>
      <c r="C47" s="21">
        <v>1676.44</v>
      </c>
      <c r="D47" s="21">
        <v>1676.44</v>
      </c>
      <c r="E47" s="21">
        <v>2506.83</v>
      </c>
      <c r="F47" s="21">
        <f t="shared" si="0"/>
        <v>149.53293884660351</v>
      </c>
    </row>
    <row r="48" spans="1:6">
      <c r="A48" s="28" t="s">
        <v>402</v>
      </c>
      <c r="B48" s="28" t="s">
        <v>220</v>
      </c>
      <c r="C48" s="29">
        <v>0</v>
      </c>
      <c r="D48" s="29">
        <v>0</v>
      </c>
      <c r="E48" s="29">
        <v>20177.32</v>
      </c>
      <c r="F48" s="29">
        <f t="shared" si="0"/>
        <v>0</v>
      </c>
    </row>
    <row r="49" spans="1:9">
      <c r="A49" s="20" t="s">
        <v>403</v>
      </c>
      <c r="B49" s="20" t="s">
        <v>224</v>
      </c>
      <c r="C49" s="21">
        <v>0</v>
      </c>
      <c r="D49" s="21">
        <v>0</v>
      </c>
      <c r="E49" s="21">
        <v>92.42</v>
      </c>
      <c r="F49" s="21">
        <f t="shared" si="0"/>
        <v>0</v>
      </c>
    </row>
    <row r="50" spans="1:9">
      <c r="A50" s="20" t="s">
        <v>404</v>
      </c>
      <c r="B50" s="20" t="s">
        <v>226</v>
      </c>
      <c r="C50" s="21">
        <v>0</v>
      </c>
      <c r="D50" s="21">
        <v>0</v>
      </c>
      <c r="E50" s="21">
        <v>69.459999999999994</v>
      </c>
      <c r="F50" s="21">
        <f t="shared" si="0"/>
        <v>0</v>
      </c>
    </row>
    <row r="51" spans="1:9">
      <c r="A51" s="20" t="s">
        <v>405</v>
      </c>
      <c r="B51" s="20" t="s">
        <v>228</v>
      </c>
      <c r="C51" s="21">
        <v>0</v>
      </c>
      <c r="D51" s="21">
        <v>0</v>
      </c>
      <c r="E51" s="21">
        <v>20015.439999999999</v>
      </c>
      <c r="F51" s="21">
        <f t="shared" si="0"/>
        <v>0</v>
      </c>
    </row>
    <row r="52" spans="1:9">
      <c r="A52" s="28" t="s">
        <v>406</v>
      </c>
      <c r="B52" s="28" t="s">
        <v>252</v>
      </c>
      <c r="C52" s="29">
        <v>632357.21</v>
      </c>
      <c r="D52" s="29">
        <v>632357.21</v>
      </c>
      <c r="E52" s="29">
        <v>102908.2</v>
      </c>
      <c r="F52" s="29">
        <f t="shared" si="0"/>
        <v>16.273745024588241</v>
      </c>
    </row>
    <row r="53" spans="1:9">
      <c r="A53" s="20" t="s">
        <v>407</v>
      </c>
      <c r="B53" s="20" t="s">
        <v>258</v>
      </c>
      <c r="C53" s="21">
        <v>192500</v>
      </c>
      <c r="D53" s="21">
        <v>192500</v>
      </c>
      <c r="E53" s="21">
        <v>0</v>
      </c>
      <c r="F53" s="21">
        <f t="shared" si="0"/>
        <v>0</v>
      </c>
    </row>
    <row r="54" spans="1:9">
      <c r="A54" s="20" t="s">
        <v>408</v>
      </c>
      <c r="B54" s="20" t="s">
        <v>113</v>
      </c>
      <c r="C54" s="21">
        <v>144892.12</v>
      </c>
      <c r="D54" s="21">
        <v>144892.12</v>
      </c>
      <c r="E54" s="21">
        <v>27974.53</v>
      </c>
      <c r="F54" s="21">
        <f t="shared" si="0"/>
        <v>19.307143825350888</v>
      </c>
    </row>
    <row r="55" spans="1:9">
      <c r="A55" s="20" t="s">
        <v>409</v>
      </c>
      <c r="B55" s="20" t="s">
        <v>263</v>
      </c>
      <c r="C55" s="21">
        <v>117590.13</v>
      </c>
      <c r="D55" s="21">
        <v>117590.13</v>
      </c>
      <c r="E55" s="21">
        <v>2708.59</v>
      </c>
      <c r="F55" s="21">
        <f t="shared" si="0"/>
        <v>2.3034161115392933</v>
      </c>
    </row>
    <row r="56" spans="1:9">
      <c r="A56" s="20" t="s">
        <v>410</v>
      </c>
      <c r="B56" s="20" t="s">
        <v>265</v>
      </c>
      <c r="C56" s="21">
        <v>0</v>
      </c>
      <c r="D56" s="21">
        <v>0</v>
      </c>
      <c r="E56" s="21">
        <v>29743.79</v>
      </c>
      <c r="F56" s="21">
        <f t="shared" si="0"/>
        <v>0</v>
      </c>
    </row>
    <row r="57" spans="1:9">
      <c r="A57" s="20" t="s">
        <v>411</v>
      </c>
      <c r="B57" s="20" t="s">
        <v>115</v>
      </c>
      <c r="C57" s="21">
        <v>0</v>
      </c>
      <c r="D57" s="21">
        <v>0</v>
      </c>
      <c r="E57" s="21">
        <v>-2144.4</v>
      </c>
      <c r="F57" s="21">
        <f t="shared" si="0"/>
        <v>0</v>
      </c>
    </row>
    <row r="58" spans="1:9">
      <c r="A58" s="20" t="s">
        <v>412</v>
      </c>
      <c r="B58" s="20" t="s">
        <v>117</v>
      </c>
      <c r="C58" s="21">
        <v>159652.62</v>
      </c>
      <c r="D58" s="21">
        <v>159652.62</v>
      </c>
      <c r="E58" s="21">
        <v>245.79</v>
      </c>
      <c r="F58" s="21">
        <f t="shared" si="0"/>
        <v>0.15395300120975153</v>
      </c>
    </row>
    <row r="59" spans="1:9">
      <c r="A59" s="20" t="s">
        <v>413</v>
      </c>
      <c r="B59" s="20" t="s">
        <v>277</v>
      </c>
      <c r="C59" s="21">
        <v>0</v>
      </c>
      <c r="D59" s="21">
        <v>0</v>
      </c>
      <c r="E59" s="21">
        <v>29.9</v>
      </c>
      <c r="F59" s="21">
        <f t="shared" si="0"/>
        <v>0</v>
      </c>
    </row>
    <row r="60" spans="1:9">
      <c r="A60" s="20" t="s">
        <v>414</v>
      </c>
      <c r="B60" s="20" t="s">
        <v>281</v>
      </c>
      <c r="C60" s="21">
        <v>17722.34</v>
      </c>
      <c r="D60" s="21">
        <v>17722.34</v>
      </c>
      <c r="E60" s="21">
        <v>44350</v>
      </c>
      <c r="F60" s="21">
        <f t="shared" si="0"/>
        <v>250.24912060145556</v>
      </c>
    </row>
    <row r="61" spans="1:9">
      <c r="A61" s="28" t="s">
        <v>415</v>
      </c>
      <c r="B61" s="28" t="s">
        <v>283</v>
      </c>
      <c r="C61" s="29">
        <v>87174.76</v>
      </c>
      <c r="D61" s="29">
        <v>87174.76</v>
      </c>
      <c r="E61" s="29">
        <v>0</v>
      </c>
      <c r="F61" s="29">
        <f t="shared" si="0"/>
        <v>0</v>
      </c>
    </row>
    <row r="62" spans="1:9">
      <c r="A62" s="20" t="s">
        <v>416</v>
      </c>
      <c r="B62" s="20" t="s">
        <v>285</v>
      </c>
      <c r="C62" s="21">
        <v>87174.76</v>
      </c>
      <c r="D62" s="21">
        <v>87174.76</v>
      </c>
      <c r="E62" s="21">
        <v>0</v>
      </c>
      <c r="F62" s="21">
        <f t="shared" si="0"/>
        <v>0</v>
      </c>
    </row>
    <row r="63" spans="1:9">
      <c r="A63" s="24" t="s">
        <v>417</v>
      </c>
      <c r="B63" s="24" t="s">
        <v>418</v>
      </c>
      <c r="C63" s="25">
        <v>11774586.960000001</v>
      </c>
      <c r="D63" s="25">
        <v>11828618.640000001</v>
      </c>
      <c r="E63" s="25">
        <v>7270724.6800000006</v>
      </c>
      <c r="F63" s="25">
        <f t="shared" si="0"/>
        <v>61.467233844306271</v>
      </c>
    </row>
    <row r="64" spans="1:9">
      <c r="A64" s="26" t="s">
        <v>419</v>
      </c>
      <c r="B64" s="26" t="s">
        <v>304</v>
      </c>
      <c r="C64" s="27">
        <v>2554006.71</v>
      </c>
      <c r="D64" s="27">
        <v>2554006.71</v>
      </c>
      <c r="E64" s="27">
        <v>2042086.72</v>
      </c>
      <c r="F64" s="27">
        <f t="shared" si="0"/>
        <v>79.956200271689966</v>
      </c>
      <c r="I64" s="35"/>
    </row>
    <row r="65" spans="1:6">
      <c r="A65" s="28" t="s">
        <v>369</v>
      </c>
      <c r="B65" s="28" t="s">
        <v>135</v>
      </c>
      <c r="C65" s="29">
        <v>576184.18000000005</v>
      </c>
      <c r="D65" s="29">
        <v>576184.18000000005</v>
      </c>
      <c r="E65" s="29">
        <v>340226.44</v>
      </c>
      <c r="F65" s="29">
        <f t="shared" si="0"/>
        <v>59.048209202828161</v>
      </c>
    </row>
    <row r="66" spans="1:6">
      <c r="A66" s="20" t="s">
        <v>370</v>
      </c>
      <c r="B66" s="20" t="s">
        <v>139</v>
      </c>
      <c r="C66" s="21">
        <v>505437.9</v>
      </c>
      <c r="D66" s="21">
        <v>505437.9</v>
      </c>
      <c r="E66" s="21">
        <v>304839.24</v>
      </c>
      <c r="F66" s="21">
        <f t="shared" si="0"/>
        <v>60.311907753652818</v>
      </c>
    </row>
    <row r="67" spans="1:6">
      <c r="A67" s="20" t="s">
        <v>371</v>
      </c>
      <c r="B67" s="20" t="s">
        <v>141</v>
      </c>
      <c r="C67" s="21">
        <v>510.9</v>
      </c>
      <c r="D67" s="21">
        <v>510.9</v>
      </c>
      <c r="E67" s="21">
        <v>89.13</v>
      </c>
      <c r="F67" s="21">
        <f t="shared" si="0"/>
        <v>17.445684086905462</v>
      </c>
    </row>
    <row r="68" spans="1:6">
      <c r="A68" s="20" t="s">
        <v>420</v>
      </c>
      <c r="B68" s="20" t="s">
        <v>143</v>
      </c>
      <c r="C68" s="21">
        <v>5363.49</v>
      </c>
      <c r="D68" s="21">
        <v>5363.49</v>
      </c>
      <c r="E68" s="21">
        <v>2404.73</v>
      </c>
      <c r="F68" s="21">
        <f t="shared" si="0"/>
        <v>44.835172620812195</v>
      </c>
    </row>
    <row r="69" spans="1:6">
      <c r="A69" s="20" t="s">
        <v>373</v>
      </c>
      <c r="B69" s="20" t="s">
        <v>147</v>
      </c>
      <c r="C69" s="21">
        <v>9449.9</v>
      </c>
      <c r="D69" s="21">
        <v>9449.9</v>
      </c>
      <c r="E69" s="21">
        <v>2900</v>
      </c>
      <c r="F69" s="21">
        <f t="shared" si="0"/>
        <v>30.688155430216195</v>
      </c>
    </row>
    <row r="70" spans="1:6">
      <c r="A70" s="20" t="s">
        <v>374</v>
      </c>
      <c r="B70" s="20" t="s">
        <v>152</v>
      </c>
      <c r="C70" s="21">
        <v>55421.99</v>
      </c>
      <c r="D70" s="21">
        <v>55421.99</v>
      </c>
      <c r="E70" s="21">
        <v>29993.34</v>
      </c>
      <c r="F70" s="21">
        <f t="shared" si="0"/>
        <v>54.118121705842761</v>
      </c>
    </row>
    <row r="71" spans="1:6">
      <c r="A71" s="28" t="s">
        <v>375</v>
      </c>
      <c r="B71" s="28" t="s">
        <v>156</v>
      </c>
      <c r="C71" s="29">
        <v>788755.72</v>
      </c>
      <c r="D71" s="29">
        <v>788755.72</v>
      </c>
      <c r="E71" s="29">
        <v>530481.80000000005</v>
      </c>
      <c r="F71" s="29">
        <f t="shared" si="0"/>
        <v>67.255524942500585</v>
      </c>
    </row>
    <row r="72" spans="1:6">
      <c r="A72" s="20" t="s">
        <v>376</v>
      </c>
      <c r="B72" s="20" t="s">
        <v>160</v>
      </c>
      <c r="C72" s="21">
        <v>136383.94</v>
      </c>
      <c r="D72" s="21">
        <v>136383.94</v>
      </c>
      <c r="E72" s="21">
        <v>68545.84</v>
      </c>
      <c r="F72" s="21">
        <f t="shared" si="0"/>
        <v>50.25946603390399</v>
      </c>
    </row>
    <row r="73" spans="1:6">
      <c r="A73" s="20" t="s">
        <v>377</v>
      </c>
      <c r="B73" s="20" t="s">
        <v>162</v>
      </c>
      <c r="C73" s="21">
        <v>16856.439999999999</v>
      </c>
      <c r="D73" s="21">
        <v>16856.439999999999</v>
      </c>
      <c r="E73" s="21">
        <v>7151.53</v>
      </c>
      <c r="F73" s="21">
        <f t="shared" si="0"/>
        <v>42.426099461096179</v>
      </c>
    </row>
    <row r="74" spans="1:6">
      <c r="A74" s="20" t="s">
        <v>378</v>
      </c>
      <c r="B74" s="20" t="s">
        <v>164</v>
      </c>
      <c r="C74" s="21">
        <v>27838.67</v>
      </c>
      <c r="D74" s="21">
        <v>27838.67</v>
      </c>
      <c r="E74" s="21">
        <v>14161.84</v>
      </c>
      <c r="F74" s="21">
        <f t="shared" ref="F74:F137" si="1">IF(D74=0,0,E74/D74*100)</f>
        <v>50.871108425797637</v>
      </c>
    </row>
    <row r="75" spans="1:6">
      <c r="A75" s="20" t="s">
        <v>421</v>
      </c>
      <c r="B75" s="20" t="s">
        <v>166</v>
      </c>
      <c r="C75" s="21">
        <v>15068.64</v>
      </c>
      <c r="D75" s="21">
        <v>15068.64</v>
      </c>
      <c r="E75" s="21">
        <v>793.4</v>
      </c>
      <c r="F75" s="21">
        <f t="shared" si="1"/>
        <v>5.2652395969377466</v>
      </c>
    </row>
    <row r="76" spans="1:6">
      <c r="A76" s="20" t="s">
        <v>379</v>
      </c>
      <c r="B76" s="20" t="s">
        <v>170</v>
      </c>
      <c r="C76" s="21">
        <v>81983.600000000006</v>
      </c>
      <c r="D76" s="21">
        <v>81983.600000000006</v>
      </c>
      <c r="E76" s="21">
        <v>13087.05</v>
      </c>
      <c r="F76" s="21">
        <f t="shared" si="1"/>
        <v>15.963009675105752</v>
      </c>
    </row>
    <row r="77" spans="1:6">
      <c r="A77" s="20" t="s">
        <v>380</v>
      </c>
      <c r="B77" s="20" t="s">
        <v>172</v>
      </c>
      <c r="C77" s="21">
        <v>12514.63</v>
      </c>
      <c r="D77" s="21">
        <v>12514.63</v>
      </c>
      <c r="E77" s="21">
        <v>42288.08</v>
      </c>
      <c r="F77" s="21">
        <f t="shared" si="1"/>
        <v>337.90915112951802</v>
      </c>
    </row>
    <row r="78" spans="1:6">
      <c r="A78" s="20" t="s">
        <v>381</v>
      </c>
      <c r="B78" s="20" t="s">
        <v>174</v>
      </c>
      <c r="C78" s="21">
        <v>70235.179999999993</v>
      </c>
      <c r="D78" s="21">
        <v>70235.179999999993</v>
      </c>
      <c r="E78" s="21">
        <v>10237.02</v>
      </c>
      <c r="F78" s="21">
        <f t="shared" si="1"/>
        <v>14.57534528992451</v>
      </c>
    </row>
    <row r="79" spans="1:6">
      <c r="A79" s="20" t="s">
        <v>382</v>
      </c>
      <c r="B79" s="20" t="s">
        <v>176</v>
      </c>
      <c r="C79" s="21">
        <v>3064.81</v>
      </c>
      <c r="D79" s="21">
        <v>3064.81</v>
      </c>
      <c r="E79" s="21">
        <v>32591.27</v>
      </c>
      <c r="F79" s="21">
        <f t="shared" si="1"/>
        <v>1063.4026252850911</v>
      </c>
    </row>
    <row r="80" spans="1:6">
      <c r="A80" s="20" t="s">
        <v>383</v>
      </c>
      <c r="B80" s="20" t="s">
        <v>178</v>
      </c>
      <c r="C80" s="21">
        <v>9194.42</v>
      </c>
      <c r="D80" s="21">
        <v>9194.42</v>
      </c>
      <c r="E80" s="21">
        <v>3219.8</v>
      </c>
      <c r="F80" s="21">
        <f t="shared" si="1"/>
        <v>35.019065911716019</v>
      </c>
    </row>
    <row r="81" spans="1:6">
      <c r="A81" s="20" t="s">
        <v>384</v>
      </c>
      <c r="B81" s="20" t="s">
        <v>180</v>
      </c>
      <c r="C81" s="21">
        <v>8428.2199999999993</v>
      </c>
      <c r="D81" s="21">
        <v>8428.2199999999993</v>
      </c>
      <c r="E81" s="21">
        <v>3517.17</v>
      </c>
      <c r="F81" s="21">
        <f t="shared" si="1"/>
        <v>41.730875558540241</v>
      </c>
    </row>
    <row r="82" spans="1:6">
      <c r="A82" s="20" t="s">
        <v>385</v>
      </c>
      <c r="B82" s="20" t="s">
        <v>184</v>
      </c>
      <c r="C82" s="21">
        <v>11354.49</v>
      </c>
      <c r="D82" s="21">
        <v>11354.49</v>
      </c>
      <c r="E82" s="21">
        <v>8012.24</v>
      </c>
      <c r="F82" s="21">
        <f t="shared" si="1"/>
        <v>70.564507961167791</v>
      </c>
    </row>
    <row r="83" spans="1:6">
      <c r="A83" s="20" t="s">
        <v>386</v>
      </c>
      <c r="B83" s="20" t="s">
        <v>186</v>
      </c>
      <c r="C83" s="21">
        <v>26050.87</v>
      </c>
      <c r="D83" s="21">
        <v>26050.87</v>
      </c>
      <c r="E83" s="21">
        <v>102721.57</v>
      </c>
      <c r="F83" s="21">
        <f t="shared" si="1"/>
        <v>394.31147596990047</v>
      </c>
    </row>
    <row r="84" spans="1:6">
      <c r="A84" s="20" t="s">
        <v>387</v>
      </c>
      <c r="B84" s="20" t="s">
        <v>188</v>
      </c>
      <c r="C84" s="21">
        <v>120000</v>
      </c>
      <c r="D84" s="21">
        <v>120000</v>
      </c>
      <c r="E84" s="21">
        <v>18548.310000000001</v>
      </c>
      <c r="F84" s="21">
        <f t="shared" si="1"/>
        <v>15.456925000000002</v>
      </c>
    </row>
    <row r="85" spans="1:6">
      <c r="A85" s="20" t="s">
        <v>388</v>
      </c>
      <c r="B85" s="20" t="s">
        <v>190</v>
      </c>
      <c r="C85" s="21">
        <v>28094.07</v>
      </c>
      <c r="D85" s="21">
        <v>28094.07</v>
      </c>
      <c r="E85" s="21">
        <v>3247.14</v>
      </c>
      <c r="F85" s="21">
        <f t="shared" si="1"/>
        <v>11.558097491748258</v>
      </c>
    </row>
    <row r="86" spans="1:6">
      <c r="A86" s="20" t="s">
        <v>389</v>
      </c>
      <c r="B86" s="20" t="s">
        <v>192</v>
      </c>
      <c r="C86" s="21">
        <v>23241.46</v>
      </c>
      <c r="D86" s="21">
        <v>23241.46</v>
      </c>
      <c r="E86" s="21">
        <v>23717.15</v>
      </c>
      <c r="F86" s="21">
        <f t="shared" si="1"/>
        <v>102.0467302828652</v>
      </c>
    </row>
    <row r="87" spans="1:6">
      <c r="A87" s="20" t="s">
        <v>390</v>
      </c>
      <c r="B87" s="20" t="s">
        <v>194</v>
      </c>
      <c r="C87" s="21">
        <v>37543.89</v>
      </c>
      <c r="D87" s="21">
        <v>37543.89</v>
      </c>
      <c r="E87" s="21">
        <v>17358.91</v>
      </c>
      <c r="F87" s="21">
        <f t="shared" si="1"/>
        <v>46.236311687467655</v>
      </c>
    </row>
    <row r="88" spans="1:6">
      <c r="A88" s="20" t="s">
        <v>391</v>
      </c>
      <c r="B88" s="20" t="s">
        <v>196</v>
      </c>
      <c r="C88" s="21">
        <v>1787.8</v>
      </c>
      <c r="D88" s="21">
        <v>1787.8</v>
      </c>
      <c r="E88" s="21">
        <v>65037.36</v>
      </c>
      <c r="F88" s="21">
        <f t="shared" si="1"/>
        <v>3637.8431591900662</v>
      </c>
    </row>
    <row r="89" spans="1:6">
      <c r="A89" s="20" t="s">
        <v>392</v>
      </c>
      <c r="B89" s="20" t="s">
        <v>198</v>
      </c>
      <c r="C89" s="21">
        <v>38310.1</v>
      </c>
      <c r="D89" s="21">
        <v>38310.1</v>
      </c>
      <c r="E89" s="21">
        <v>1450.48</v>
      </c>
      <c r="F89" s="21">
        <f t="shared" si="1"/>
        <v>3.786155609095252</v>
      </c>
    </row>
    <row r="90" spans="1:6">
      <c r="A90" s="20" t="s">
        <v>393</v>
      </c>
      <c r="B90" s="20" t="s">
        <v>200</v>
      </c>
      <c r="C90" s="21">
        <v>13025.43</v>
      </c>
      <c r="D90" s="21">
        <v>13025.43</v>
      </c>
      <c r="E90" s="21">
        <v>28785.49</v>
      </c>
      <c r="F90" s="21">
        <f t="shared" si="1"/>
        <v>220.99454682110303</v>
      </c>
    </row>
    <row r="91" spans="1:6">
      <c r="A91" s="20" t="s">
        <v>394</v>
      </c>
      <c r="B91" s="20" t="s">
        <v>202</v>
      </c>
      <c r="C91" s="21">
        <v>1787.8</v>
      </c>
      <c r="D91" s="21">
        <v>1787.8</v>
      </c>
      <c r="E91" s="21">
        <v>1731.53</v>
      </c>
      <c r="F91" s="21">
        <f t="shared" si="1"/>
        <v>96.852556214341647</v>
      </c>
    </row>
    <row r="92" spans="1:6">
      <c r="A92" s="20" t="s">
        <v>395</v>
      </c>
      <c r="B92" s="20" t="s">
        <v>207</v>
      </c>
      <c r="C92" s="21">
        <v>5108.01</v>
      </c>
      <c r="D92" s="21">
        <v>5108.01</v>
      </c>
      <c r="E92" s="21">
        <v>4654</v>
      </c>
      <c r="F92" s="21">
        <f t="shared" si="1"/>
        <v>91.111802835154975</v>
      </c>
    </row>
    <row r="93" spans="1:6">
      <c r="A93" s="20" t="s">
        <v>396</v>
      </c>
      <c r="B93" s="20" t="s">
        <v>209</v>
      </c>
      <c r="C93" s="21">
        <v>16345.64</v>
      </c>
      <c r="D93" s="21">
        <v>16345.64</v>
      </c>
      <c r="E93" s="21">
        <v>4799.38</v>
      </c>
      <c r="F93" s="21">
        <f t="shared" si="1"/>
        <v>29.361835939125054</v>
      </c>
    </row>
    <row r="94" spans="1:6">
      <c r="A94" s="20" t="s">
        <v>397</v>
      </c>
      <c r="B94" s="20" t="s">
        <v>211</v>
      </c>
      <c r="C94" s="21">
        <v>17111.84</v>
      </c>
      <c r="D94" s="21">
        <v>17111.84</v>
      </c>
      <c r="E94" s="21">
        <v>12848.36</v>
      </c>
      <c r="F94" s="21">
        <f t="shared" si="1"/>
        <v>75.084619772040881</v>
      </c>
    </row>
    <row r="95" spans="1:6">
      <c r="A95" s="20" t="s">
        <v>398</v>
      </c>
      <c r="B95" s="20" t="s">
        <v>213</v>
      </c>
      <c r="C95" s="21">
        <v>2809.41</v>
      </c>
      <c r="D95" s="21">
        <v>2809.41</v>
      </c>
      <c r="E95" s="21">
        <v>16589.75</v>
      </c>
      <c r="F95" s="21">
        <f t="shared" si="1"/>
        <v>590.50654763811622</v>
      </c>
    </row>
    <row r="96" spans="1:6">
      <c r="A96" s="20" t="s">
        <v>399</v>
      </c>
      <c r="B96" s="20" t="s">
        <v>215</v>
      </c>
      <c r="C96" s="21">
        <v>55932.74</v>
      </c>
      <c r="D96" s="21">
        <v>55932.74</v>
      </c>
      <c r="E96" s="21">
        <v>1124.6600000000001</v>
      </c>
      <c r="F96" s="21">
        <f t="shared" si="1"/>
        <v>2.0107364666919594</v>
      </c>
    </row>
    <row r="97" spans="1:6">
      <c r="A97" s="20" t="s">
        <v>401</v>
      </c>
      <c r="B97" s="20" t="s">
        <v>205</v>
      </c>
      <c r="C97" s="21">
        <v>8683.6200000000008</v>
      </c>
      <c r="D97" s="21">
        <v>8683.6200000000008</v>
      </c>
      <c r="E97" s="21">
        <v>24262.47</v>
      </c>
      <c r="F97" s="21">
        <f t="shared" si="1"/>
        <v>279.40501772302338</v>
      </c>
    </row>
    <row r="98" spans="1:6">
      <c r="A98" s="28" t="s">
        <v>402</v>
      </c>
      <c r="B98" s="28" t="s">
        <v>220</v>
      </c>
      <c r="C98" s="29">
        <v>2554.0100000000002</v>
      </c>
      <c r="D98" s="29">
        <v>2554.0100000000002</v>
      </c>
      <c r="E98" s="29">
        <v>8957.15</v>
      </c>
      <c r="F98" s="29">
        <f t="shared" si="1"/>
        <v>350.70927678435083</v>
      </c>
    </row>
    <row r="99" spans="1:6">
      <c r="A99" s="20" t="s">
        <v>403</v>
      </c>
      <c r="B99" s="20" t="s">
        <v>224</v>
      </c>
      <c r="C99" s="21">
        <v>2554.0100000000002</v>
      </c>
      <c r="D99" s="21">
        <v>2554.0100000000002</v>
      </c>
      <c r="E99" s="21">
        <v>7391.41</v>
      </c>
      <c r="F99" s="21">
        <f t="shared" si="1"/>
        <v>289.40411353127041</v>
      </c>
    </row>
    <row r="100" spans="1:6">
      <c r="A100" s="20" t="s">
        <v>404</v>
      </c>
      <c r="B100" s="20" t="s">
        <v>226</v>
      </c>
      <c r="C100" s="21">
        <v>0</v>
      </c>
      <c r="D100" s="21">
        <v>0</v>
      </c>
      <c r="E100" s="21">
        <v>1565.46</v>
      </c>
      <c r="F100" s="21">
        <f t="shared" si="1"/>
        <v>0</v>
      </c>
    </row>
    <row r="101" spans="1:6">
      <c r="A101" s="20" t="s">
        <v>405</v>
      </c>
      <c r="B101" s="20" t="s">
        <v>228</v>
      </c>
      <c r="C101" s="21">
        <v>0</v>
      </c>
      <c r="D101" s="21">
        <v>0</v>
      </c>
      <c r="E101" s="21">
        <v>0.28000000000000003</v>
      </c>
      <c r="F101" s="21">
        <f t="shared" si="1"/>
        <v>0</v>
      </c>
    </row>
    <row r="102" spans="1:6">
      <c r="A102" s="28" t="s">
        <v>422</v>
      </c>
      <c r="B102" s="28" t="s">
        <v>239</v>
      </c>
      <c r="C102" s="29">
        <v>5108.01</v>
      </c>
      <c r="D102" s="29">
        <v>5108.01</v>
      </c>
      <c r="E102" s="29">
        <v>1240</v>
      </c>
      <c r="F102" s="29">
        <f t="shared" si="1"/>
        <v>24.275598520754656</v>
      </c>
    </row>
    <row r="103" spans="1:6">
      <c r="A103" s="20" t="s">
        <v>423</v>
      </c>
      <c r="B103" s="20" t="s">
        <v>243</v>
      </c>
      <c r="C103" s="21">
        <v>5108.01</v>
      </c>
      <c r="D103" s="21">
        <v>5108.01</v>
      </c>
      <c r="E103" s="21">
        <v>1240</v>
      </c>
      <c r="F103" s="21">
        <f t="shared" si="1"/>
        <v>24.275598520754656</v>
      </c>
    </row>
    <row r="104" spans="1:6">
      <c r="A104" s="28" t="s">
        <v>406</v>
      </c>
      <c r="B104" s="28" t="s">
        <v>252</v>
      </c>
      <c r="C104" s="29">
        <v>1181404.79</v>
      </c>
      <c r="D104" s="29">
        <v>1181404.79</v>
      </c>
      <c r="E104" s="29">
        <v>1161181.33</v>
      </c>
      <c r="F104" s="29">
        <f t="shared" si="1"/>
        <v>98.288185372940646</v>
      </c>
    </row>
    <row r="105" spans="1:6">
      <c r="A105" s="20" t="s">
        <v>407</v>
      </c>
      <c r="B105" s="20" t="s">
        <v>258</v>
      </c>
      <c r="C105" s="21">
        <v>611939.93000000005</v>
      </c>
      <c r="D105" s="21">
        <v>611939.93000000005</v>
      </c>
      <c r="E105" s="21">
        <v>486852.91</v>
      </c>
      <c r="F105" s="21">
        <f t="shared" si="1"/>
        <v>79.558938080736112</v>
      </c>
    </row>
    <row r="106" spans="1:6">
      <c r="A106" s="20" t="s">
        <v>408</v>
      </c>
      <c r="B106" s="20" t="s">
        <v>113</v>
      </c>
      <c r="C106" s="21">
        <v>13280.83</v>
      </c>
      <c r="D106" s="21">
        <v>13280.83</v>
      </c>
      <c r="E106" s="21">
        <v>25350.39</v>
      </c>
      <c r="F106" s="21">
        <f t="shared" si="1"/>
        <v>190.87956099129346</v>
      </c>
    </row>
    <row r="107" spans="1:6">
      <c r="A107" s="20" t="s">
        <v>409</v>
      </c>
      <c r="B107" s="20" t="s">
        <v>263</v>
      </c>
      <c r="C107" s="21">
        <v>255.4</v>
      </c>
      <c r="D107" s="21">
        <v>255.4</v>
      </c>
      <c r="E107" s="21">
        <v>1715</v>
      </c>
      <c r="F107" s="21">
        <f t="shared" si="1"/>
        <v>671.49569303054034</v>
      </c>
    </row>
    <row r="108" spans="1:6">
      <c r="A108" s="20" t="s">
        <v>410</v>
      </c>
      <c r="B108" s="20" t="s">
        <v>265</v>
      </c>
      <c r="C108" s="21">
        <v>12259.23</v>
      </c>
      <c r="D108" s="21">
        <v>12259.23</v>
      </c>
      <c r="E108" s="21">
        <v>3650.6</v>
      </c>
      <c r="F108" s="21">
        <f t="shared" si="1"/>
        <v>29.778379229364326</v>
      </c>
    </row>
    <row r="109" spans="1:6">
      <c r="A109" s="20" t="s">
        <v>411</v>
      </c>
      <c r="B109" s="20" t="s">
        <v>115</v>
      </c>
      <c r="C109" s="21">
        <v>279840.53999999998</v>
      </c>
      <c r="D109" s="21">
        <v>279840.53999999998</v>
      </c>
      <c r="E109" s="21">
        <v>341970.39</v>
      </c>
      <c r="F109" s="21">
        <f t="shared" si="1"/>
        <v>122.20187611130255</v>
      </c>
    </row>
    <row r="110" spans="1:6">
      <c r="A110" s="20" t="s">
        <v>412</v>
      </c>
      <c r="B110" s="20" t="s">
        <v>117</v>
      </c>
      <c r="C110" s="21">
        <v>238033.39</v>
      </c>
      <c r="D110" s="21">
        <v>238033.39</v>
      </c>
      <c r="E110" s="21">
        <v>296198.28999999998</v>
      </c>
      <c r="F110" s="21">
        <f t="shared" si="1"/>
        <v>124.43560544174075</v>
      </c>
    </row>
    <row r="111" spans="1:6">
      <c r="A111" s="20" t="s">
        <v>424</v>
      </c>
      <c r="B111" s="20" t="s">
        <v>269</v>
      </c>
      <c r="C111" s="21">
        <v>2298.61</v>
      </c>
      <c r="D111" s="21">
        <v>2298.61</v>
      </c>
      <c r="E111" s="21">
        <v>456.25</v>
      </c>
      <c r="F111" s="21">
        <f t="shared" si="1"/>
        <v>19.84895219284698</v>
      </c>
    </row>
    <row r="112" spans="1:6">
      <c r="A112" s="20" t="s">
        <v>425</v>
      </c>
      <c r="B112" s="20" t="s">
        <v>273</v>
      </c>
      <c r="C112" s="21">
        <v>510.8</v>
      </c>
      <c r="D112" s="21">
        <v>510.8</v>
      </c>
      <c r="E112" s="21">
        <v>0</v>
      </c>
      <c r="F112" s="21">
        <f t="shared" si="1"/>
        <v>0</v>
      </c>
    </row>
    <row r="113" spans="1:9">
      <c r="A113" s="20" t="s">
        <v>413</v>
      </c>
      <c r="B113" s="20" t="s">
        <v>277</v>
      </c>
      <c r="C113" s="21">
        <v>22986.06</v>
      </c>
      <c r="D113" s="21">
        <v>22986.06</v>
      </c>
      <c r="E113" s="21">
        <v>0</v>
      </c>
      <c r="F113" s="21">
        <f t="shared" si="1"/>
        <v>0</v>
      </c>
    </row>
    <row r="114" spans="1:9">
      <c r="A114" s="20" t="s">
        <v>414</v>
      </c>
      <c r="B114" s="20" t="s">
        <v>281</v>
      </c>
      <c r="C114" s="21">
        <v>0</v>
      </c>
      <c r="D114" s="21">
        <v>0</v>
      </c>
      <c r="E114" s="21">
        <v>4987.5</v>
      </c>
      <c r="F114" s="21">
        <f t="shared" si="1"/>
        <v>0</v>
      </c>
    </row>
    <row r="115" spans="1:9">
      <c r="A115" s="26" t="s">
        <v>426</v>
      </c>
      <c r="B115" s="26" t="s">
        <v>307</v>
      </c>
      <c r="C115" s="27">
        <v>5667010.3799999999</v>
      </c>
      <c r="D115" s="27">
        <v>5680185.3799999999</v>
      </c>
      <c r="E115" s="27">
        <v>2987893.95</v>
      </c>
      <c r="F115" s="27">
        <f t="shared" si="1"/>
        <v>52.602049935208285</v>
      </c>
      <c r="I115" s="35"/>
    </row>
    <row r="116" spans="1:9">
      <c r="A116" s="28" t="s">
        <v>369</v>
      </c>
      <c r="B116" s="28" t="s">
        <v>135</v>
      </c>
      <c r="C116" s="29">
        <v>2366446.79</v>
      </c>
      <c r="D116" s="29">
        <v>2366446.79</v>
      </c>
      <c r="E116" s="29">
        <v>971256.08</v>
      </c>
      <c r="F116" s="29">
        <f t="shared" si="1"/>
        <v>41.042802403344972</v>
      </c>
    </row>
    <row r="117" spans="1:9">
      <c r="A117" s="20" t="s">
        <v>370</v>
      </c>
      <c r="B117" s="20" t="s">
        <v>139</v>
      </c>
      <c r="C117" s="21">
        <v>2010485.33</v>
      </c>
      <c r="D117" s="21">
        <v>2010485.33</v>
      </c>
      <c r="E117" s="21">
        <v>807167.2</v>
      </c>
      <c r="F117" s="21">
        <f t="shared" si="1"/>
        <v>40.147878124532241</v>
      </c>
    </row>
    <row r="118" spans="1:9">
      <c r="A118" s="20" t="s">
        <v>371</v>
      </c>
      <c r="B118" s="20" t="s">
        <v>141</v>
      </c>
      <c r="C118" s="21">
        <v>0</v>
      </c>
      <c r="D118" s="21">
        <v>0</v>
      </c>
      <c r="E118" s="21">
        <v>28.4</v>
      </c>
      <c r="F118" s="21">
        <f t="shared" si="1"/>
        <v>0</v>
      </c>
    </row>
    <row r="119" spans="1:9">
      <c r="A119" s="20" t="s">
        <v>373</v>
      </c>
      <c r="B119" s="20" t="s">
        <v>147</v>
      </c>
      <c r="C119" s="21">
        <v>37790.199999999997</v>
      </c>
      <c r="D119" s="21">
        <v>37790.199999999997</v>
      </c>
      <c r="E119" s="21">
        <v>31067.25</v>
      </c>
      <c r="F119" s="21">
        <f t="shared" si="1"/>
        <v>82.209805716826054</v>
      </c>
    </row>
    <row r="120" spans="1:9">
      <c r="A120" s="20" t="s">
        <v>374</v>
      </c>
      <c r="B120" s="20" t="s">
        <v>152</v>
      </c>
      <c r="C120" s="21">
        <v>318171.26</v>
      </c>
      <c r="D120" s="21">
        <v>318171.26</v>
      </c>
      <c r="E120" s="21">
        <v>132993.23000000001</v>
      </c>
      <c r="F120" s="21">
        <f t="shared" si="1"/>
        <v>41.799259304564465</v>
      </c>
    </row>
    <row r="121" spans="1:9">
      <c r="A121" s="28" t="s">
        <v>375</v>
      </c>
      <c r="B121" s="28" t="s">
        <v>156</v>
      </c>
      <c r="C121" s="29">
        <v>2058523.57</v>
      </c>
      <c r="D121" s="29">
        <v>2058523.57</v>
      </c>
      <c r="E121" s="29">
        <v>1232260.54</v>
      </c>
      <c r="F121" s="29">
        <f t="shared" si="1"/>
        <v>59.861376277561881</v>
      </c>
    </row>
    <row r="122" spans="1:9">
      <c r="A122" s="20" t="s">
        <v>376</v>
      </c>
      <c r="B122" s="20" t="s">
        <v>160</v>
      </c>
      <c r="C122" s="21">
        <v>242544.36</v>
      </c>
      <c r="D122" s="21">
        <v>242544.36</v>
      </c>
      <c r="E122" s="21">
        <v>187709.38</v>
      </c>
      <c r="F122" s="21">
        <f t="shared" si="1"/>
        <v>77.391772787460411</v>
      </c>
    </row>
    <row r="123" spans="1:9">
      <c r="A123" s="20" t="s">
        <v>377</v>
      </c>
      <c r="B123" s="20" t="s">
        <v>162</v>
      </c>
      <c r="C123" s="21">
        <v>39064.1</v>
      </c>
      <c r="D123" s="21">
        <v>39064.1</v>
      </c>
      <c r="E123" s="21">
        <v>19428.2</v>
      </c>
      <c r="F123" s="21">
        <f t="shared" si="1"/>
        <v>49.734154889015748</v>
      </c>
    </row>
    <row r="124" spans="1:9">
      <c r="A124" s="20" t="s">
        <v>378</v>
      </c>
      <c r="B124" s="20" t="s">
        <v>164</v>
      </c>
      <c r="C124" s="21">
        <v>100805.31</v>
      </c>
      <c r="D124" s="21">
        <v>100805.31</v>
      </c>
      <c r="E124" s="21">
        <v>71760.289999999994</v>
      </c>
      <c r="F124" s="21">
        <f t="shared" si="1"/>
        <v>71.187013858694542</v>
      </c>
    </row>
    <row r="125" spans="1:9">
      <c r="A125" s="20" t="s">
        <v>421</v>
      </c>
      <c r="B125" s="20" t="s">
        <v>166</v>
      </c>
      <c r="C125" s="21">
        <v>0</v>
      </c>
      <c r="D125" s="21">
        <v>0</v>
      </c>
      <c r="E125" s="21">
        <v>186.3</v>
      </c>
      <c r="F125" s="21">
        <f t="shared" si="1"/>
        <v>0</v>
      </c>
    </row>
    <row r="126" spans="1:9">
      <c r="A126" s="20" t="s">
        <v>379</v>
      </c>
      <c r="B126" s="20" t="s">
        <v>170</v>
      </c>
      <c r="C126" s="21">
        <v>0</v>
      </c>
      <c r="D126" s="21">
        <v>0</v>
      </c>
      <c r="E126" s="21">
        <v>6650.78</v>
      </c>
      <c r="F126" s="21">
        <f t="shared" si="1"/>
        <v>0</v>
      </c>
    </row>
    <row r="127" spans="1:9">
      <c r="A127" s="20" t="s">
        <v>380</v>
      </c>
      <c r="B127" s="20" t="s">
        <v>172</v>
      </c>
      <c r="C127" s="21">
        <v>989240.54</v>
      </c>
      <c r="D127" s="21">
        <v>989240.54</v>
      </c>
      <c r="E127" s="21">
        <v>594784.07999999996</v>
      </c>
      <c r="F127" s="21">
        <f t="shared" si="1"/>
        <v>60.12532401876696</v>
      </c>
    </row>
    <row r="128" spans="1:9">
      <c r="A128" s="20" t="s">
        <v>381</v>
      </c>
      <c r="B128" s="20" t="s">
        <v>174</v>
      </c>
      <c r="C128" s="21">
        <v>0</v>
      </c>
      <c r="D128" s="21">
        <v>0</v>
      </c>
      <c r="E128" s="21">
        <v>2642.78</v>
      </c>
      <c r="F128" s="21">
        <f t="shared" si="1"/>
        <v>0</v>
      </c>
    </row>
    <row r="129" spans="1:6">
      <c r="A129" s="20" t="s">
        <v>382</v>
      </c>
      <c r="B129" s="20" t="s">
        <v>176</v>
      </c>
      <c r="C129" s="21">
        <v>100805.31</v>
      </c>
      <c r="D129" s="21">
        <v>100805.31</v>
      </c>
      <c r="E129" s="21">
        <v>103867.09</v>
      </c>
      <c r="F129" s="21">
        <f t="shared" si="1"/>
        <v>103.03732015704333</v>
      </c>
    </row>
    <row r="130" spans="1:6">
      <c r="A130" s="20" t="s">
        <v>383</v>
      </c>
      <c r="B130" s="20" t="s">
        <v>178</v>
      </c>
      <c r="C130" s="21">
        <v>0</v>
      </c>
      <c r="D130" s="21">
        <v>0</v>
      </c>
      <c r="E130" s="21">
        <v>2762.56</v>
      </c>
      <c r="F130" s="21">
        <f t="shared" si="1"/>
        <v>0</v>
      </c>
    </row>
    <row r="131" spans="1:6">
      <c r="A131" s="20" t="s">
        <v>384</v>
      </c>
      <c r="B131" s="20" t="s">
        <v>180</v>
      </c>
      <c r="C131" s="21">
        <v>0</v>
      </c>
      <c r="D131" s="21">
        <v>0</v>
      </c>
      <c r="E131" s="21">
        <v>1426.66</v>
      </c>
      <c r="F131" s="21">
        <f t="shared" si="1"/>
        <v>0</v>
      </c>
    </row>
    <row r="132" spans="1:6">
      <c r="A132" s="20" t="s">
        <v>385</v>
      </c>
      <c r="B132" s="20" t="s">
        <v>184</v>
      </c>
      <c r="C132" s="21">
        <v>21457.74</v>
      </c>
      <c r="D132" s="21">
        <v>21457.74</v>
      </c>
      <c r="E132" s="21">
        <v>9338.93</v>
      </c>
      <c r="F132" s="21">
        <f t="shared" si="1"/>
        <v>43.522430600799524</v>
      </c>
    </row>
    <row r="133" spans="1:6">
      <c r="A133" s="20" t="s">
        <v>386</v>
      </c>
      <c r="B133" s="20" t="s">
        <v>186</v>
      </c>
      <c r="C133" s="21">
        <v>67203.039999999994</v>
      </c>
      <c r="D133" s="21">
        <v>67203.039999999994</v>
      </c>
      <c r="E133" s="21">
        <v>34066.39</v>
      </c>
      <c r="F133" s="21">
        <f t="shared" si="1"/>
        <v>50.691739540354128</v>
      </c>
    </row>
    <row r="134" spans="1:6">
      <c r="A134" s="20" t="s">
        <v>387</v>
      </c>
      <c r="B134" s="20" t="s">
        <v>188</v>
      </c>
      <c r="C134" s="21">
        <v>36902.949999999997</v>
      </c>
      <c r="D134" s="21">
        <v>36902.949999999997</v>
      </c>
      <c r="E134" s="21">
        <v>40175.379999999997</v>
      </c>
      <c r="F134" s="21">
        <f t="shared" si="1"/>
        <v>108.867665051168</v>
      </c>
    </row>
    <row r="135" spans="1:6">
      <c r="A135" s="20" t="s">
        <v>389</v>
      </c>
      <c r="B135" s="20" t="s">
        <v>192</v>
      </c>
      <c r="C135" s="21">
        <v>0</v>
      </c>
      <c r="D135" s="21">
        <v>0</v>
      </c>
      <c r="E135" s="21">
        <v>10880.68</v>
      </c>
      <c r="F135" s="21">
        <f t="shared" si="1"/>
        <v>0</v>
      </c>
    </row>
    <row r="136" spans="1:6">
      <c r="A136" s="20" t="s">
        <v>390</v>
      </c>
      <c r="B136" s="20" t="s">
        <v>194</v>
      </c>
      <c r="C136" s="21">
        <v>136057.60999999999</v>
      </c>
      <c r="D136" s="21">
        <v>136057.60999999999</v>
      </c>
      <c r="E136" s="21">
        <v>41253.379999999997</v>
      </c>
      <c r="F136" s="21">
        <f t="shared" si="1"/>
        <v>30.320523784005911</v>
      </c>
    </row>
    <row r="137" spans="1:6">
      <c r="A137" s="20" t="s">
        <v>391</v>
      </c>
      <c r="B137" s="20" t="s">
        <v>196</v>
      </c>
      <c r="C137" s="21">
        <v>0</v>
      </c>
      <c r="D137" s="21">
        <v>0</v>
      </c>
      <c r="E137" s="21">
        <v>10167.76</v>
      </c>
      <c r="F137" s="21">
        <f t="shared" si="1"/>
        <v>0</v>
      </c>
    </row>
    <row r="138" spans="1:6">
      <c r="A138" s="20" t="s">
        <v>393</v>
      </c>
      <c r="B138" s="20" t="s">
        <v>200</v>
      </c>
      <c r="C138" s="21">
        <v>14855.37</v>
      </c>
      <c r="D138" s="21">
        <v>14855.37</v>
      </c>
      <c r="E138" s="21">
        <v>8645.0300000000007</v>
      </c>
      <c r="F138" s="21">
        <f t="shared" ref="F138:F201" si="2">IF(D138=0,0,E138/D138*100)</f>
        <v>58.194646111136919</v>
      </c>
    </row>
    <row r="139" spans="1:6">
      <c r="A139" s="20" t="s">
        <v>394</v>
      </c>
      <c r="B139" s="20" t="s">
        <v>202</v>
      </c>
      <c r="C139" s="21">
        <v>199983.57</v>
      </c>
      <c r="D139" s="21">
        <v>199983.57</v>
      </c>
      <c r="E139" s="21">
        <v>43176.86</v>
      </c>
      <c r="F139" s="21">
        <f t="shared" si="2"/>
        <v>21.590203635228633</v>
      </c>
    </row>
    <row r="140" spans="1:6">
      <c r="A140" s="20" t="s">
        <v>396</v>
      </c>
      <c r="B140" s="20" t="s">
        <v>209</v>
      </c>
      <c r="C140" s="21">
        <v>0</v>
      </c>
      <c r="D140" s="21">
        <v>0</v>
      </c>
      <c r="E140" s="21">
        <v>31.85</v>
      </c>
      <c r="F140" s="21">
        <f t="shared" si="2"/>
        <v>0</v>
      </c>
    </row>
    <row r="141" spans="1:6">
      <c r="A141" s="20" t="s">
        <v>397</v>
      </c>
      <c r="B141" s="20" t="s">
        <v>211</v>
      </c>
      <c r="C141" s="21">
        <v>0</v>
      </c>
      <c r="D141" s="21">
        <v>0</v>
      </c>
      <c r="E141" s="21">
        <v>15969.98</v>
      </c>
      <c r="F141" s="21">
        <f t="shared" si="2"/>
        <v>0</v>
      </c>
    </row>
    <row r="142" spans="1:6">
      <c r="A142" s="20" t="s">
        <v>398</v>
      </c>
      <c r="B142" s="20" t="s">
        <v>213</v>
      </c>
      <c r="C142" s="21">
        <v>0</v>
      </c>
      <c r="D142" s="21">
        <v>0</v>
      </c>
      <c r="E142" s="21">
        <v>447.45</v>
      </c>
      <c r="F142" s="21">
        <f t="shared" si="2"/>
        <v>0</v>
      </c>
    </row>
    <row r="143" spans="1:6">
      <c r="A143" s="20" t="s">
        <v>399</v>
      </c>
      <c r="B143" s="20" t="s">
        <v>215</v>
      </c>
      <c r="C143" s="21">
        <v>0</v>
      </c>
      <c r="D143" s="21">
        <v>0</v>
      </c>
      <c r="E143" s="21">
        <v>171.48</v>
      </c>
      <c r="F143" s="21">
        <f t="shared" si="2"/>
        <v>0</v>
      </c>
    </row>
    <row r="144" spans="1:6">
      <c r="A144" s="20" t="s">
        <v>401</v>
      </c>
      <c r="B144" s="20" t="s">
        <v>205</v>
      </c>
      <c r="C144" s="21">
        <v>109603.67</v>
      </c>
      <c r="D144" s="21">
        <v>109603.67</v>
      </c>
      <c r="E144" s="21">
        <v>26717.25</v>
      </c>
      <c r="F144" s="21">
        <f t="shared" si="2"/>
        <v>24.376236671636999</v>
      </c>
    </row>
    <row r="145" spans="1:6">
      <c r="A145" s="28" t="s">
        <v>402</v>
      </c>
      <c r="B145" s="28" t="s">
        <v>220</v>
      </c>
      <c r="C145" s="29">
        <v>0</v>
      </c>
      <c r="D145" s="29">
        <v>0</v>
      </c>
      <c r="E145" s="29">
        <v>3296.72</v>
      </c>
      <c r="F145" s="29">
        <f t="shared" si="2"/>
        <v>0</v>
      </c>
    </row>
    <row r="146" spans="1:6">
      <c r="A146" s="20" t="s">
        <v>403</v>
      </c>
      <c r="B146" s="20" t="s">
        <v>224</v>
      </c>
      <c r="C146" s="21">
        <v>0</v>
      </c>
      <c r="D146" s="21">
        <v>0</v>
      </c>
      <c r="E146" s="21">
        <v>992.59</v>
      </c>
      <c r="F146" s="21">
        <f t="shared" si="2"/>
        <v>0</v>
      </c>
    </row>
    <row r="147" spans="1:6">
      <c r="A147" s="20" t="s">
        <v>404</v>
      </c>
      <c r="B147" s="20" t="s">
        <v>226</v>
      </c>
      <c r="C147" s="21">
        <v>0</v>
      </c>
      <c r="D147" s="21">
        <v>0</v>
      </c>
      <c r="E147" s="21">
        <v>2304.13</v>
      </c>
      <c r="F147" s="21">
        <f t="shared" si="2"/>
        <v>0</v>
      </c>
    </row>
    <row r="148" spans="1:6">
      <c r="A148" s="28" t="s">
        <v>422</v>
      </c>
      <c r="B148" s="28" t="s">
        <v>239</v>
      </c>
      <c r="C148" s="29">
        <v>456001.77</v>
      </c>
      <c r="D148" s="29">
        <v>469176.77</v>
      </c>
      <c r="E148" s="29">
        <v>66919.210000000006</v>
      </c>
      <c r="F148" s="29">
        <f t="shared" si="2"/>
        <v>14.263112387256513</v>
      </c>
    </row>
    <row r="149" spans="1:6">
      <c r="A149" s="20" t="s">
        <v>423</v>
      </c>
      <c r="B149" s="20" t="s">
        <v>243</v>
      </c>
      <c r="C149" s="21">
        <v>456001.77</v>
      </c>
      <c r="D149" s="21">
        <v>469176.77</v>
      </c>
      <c r="E149" s="21">
        <v>66919.210000000006</v>
      </c>
      <c r="F149" s="21">
        <f t="shared" si="2"/>
        <v>14.263112387256513</v>
      </c>
    </row>
    <row r="150" spans="1:6">
      <c r="A150" s="28" t="s">
        <v>406</v>
      </c>
      <c r="B150" s="28" t="s">
        <v>252</v>
      </c>
      <c r="C150" s="29">
        <v>786038.25</v>
      </c>
      <c r="D150" s="29">
        <v>786038.25</v>
      </c>
      <c r="E150" s="29">
        <v>714161.4</v>
      </c>
      <c r="F150" s="29">
        <f t="shared" si="2"/>
        <v>90.855807589516161</v>
      </c>
    </row>
    <row r="151" spans="1:6">
      <c r="A151" s="20" t="s">
        <v>408</v>
      </c>
      <c r="B151" s="20" t="s">
        <v>113</v>
      </c>
      <c r="C151" s="21">
        <v>33601.769999999997</v>
      </c>
      <c r="D151" s="21">
        <v>33601.769999999997</v>
      </c>
      <c r="E151" s="21">
        <v>76596.63</v>
      </c>
      <c r="F151" s="21">
        <f t="shared" si="2"/>
        <v>227.95415241518532</v>
      </c>
    </row>
    <row r="152" spans="1:6">
      <c r="A152" s="20" t="s">
        <v>409</v>
      </c>
      <c r="B152" s="20" t="s">
        <v>263</v>
      </c>
      <c r="C152" s="21">
        <v>0</v>
      </c>
      <c r="D152" s="21">
        <v>0</v>
      </c>
      <c r="E152" s="21">
        <v>160625</v>
      </c>
      <c r="F152" s="21">
        <f t="shared" si="2"/>
        <v>0</v>
      </c>
    </row>
    <row r="153" spans="1:6">
      <c r="A153" s="20" t="s">
        <v>410</v>
      </c>
      <c r="B153" s="20" t="s">
        <v>265</v>
      </c>
      <c r="C153" s="21">
        <v>0</v>
      </c>
      <c r="D153" s="21">
        <v>0</v>
      </c>
      <c r="E153" s="21">
        <v>11380.18</v>
      </c>
      <c r="F153" s="21">
        <f t="shared" si="2"/>
        <v>0</v>
      </c>
    </row>
    <row r="154" spans="1:6">
      <c r="A154" s="20" t="s">
        <v>411</v>
      </c>
      <c r="B154" s="20" t="s">
        <v>115</v>
      </c>
      <c r="C154" s="21">
        <v>584427.63</v>
      </c>
      <c r="D154" s="21">
        <v>584427.63</v>
      </c>
      <c r="E154" s="21">
        <v>272663.31</v>
      </c>
      <c r="F154" s="21">
        <f t="shared" si="2"/>
        <v>46.654760316516864</v>
      </c>
    </row>
    <row r="155" spans="1:6">
      <c r="A155" s="20" t="s">
        <v>412</v>
      </c>
      <c r="B155" s="20" t="s">
        <v>117</v>
      </c>
      <c r="C155" s="21">
        <v>100805.31</v>
      </c>
      <c r="D155" s="21">
        <v>100805.31</v>
      </c>
      <c r="E155" s="21">
        <v>190697.03</v>
      </c>
      <c r="F155" s="21">
        <f t="shared" si="2"/>
        <v>189.17359611314126</v>
      </c>
    </row>
    <row r="156" spans="1:6">
      <c r="A156" s="20" t="s">
        <v>424</v>
      </c>
      <c r="B156" s="20" t="s">
        <v>269</v>
      </c>
      <c r="C156" s="21">
        <v>0</v>
      </c>
      <c r="D156" s="21">
        <v>0</v>
      </c>
      <c r="E156" s="21">
        <v>2105.5300000000002</v>
      </c>
      <c r="F156" s="21">
        <f t="shared" si="2"/>
        <v>0</v>
      </c>
    </row>
    <row r="157" spans="1:6">
      <c r="A157" s="20" t="s">
        <v>413</v>
      </c>
      <c r="B157" s="20" t="s">
        <v>277</v>
      </c>
      <c r="C157" s="21">
        <v>0</v>
      </c>
      <c r="D157" s="21">
        <v>0</v>
      </c>
      <c r="E157" s="21">
        <v>93.72</v>
      </c>
      <c r="F157" s="21">
        <f t="shared" si="2"/>
        <v>0</v>
      </c>
    </row>
    <row r="158" spans="1:6">
      <c r="A158" s="20" t="s">
        <v>414</v>
      </c>
      <c r="B158" s="20" t="s">
        <v>281</v>
      </c>
      <c r="C158" s="21">
        <v>67203.539999999994</v>
      </c>
      <c r="D158" s="21">
        <v>67203.539999999994</v>
      </c>
      <c r="E158" s="21">
        <v>0</v>
      </c>
      <c r="F158" s="21">
        <f t="shared" si="2"/>
        <v>0</v>
      </c>
    </row>
    <row r="159" spans="1:6">
      <c r="A159" s="26" t="s">
        <v>427</v>
      </c>
      <c r="B159" s="26" t="s">
        <v>307</v>
      </c>
      <c r="C159" s="27">
        <v>14779.8</v>
      </c>
      <c r="D159" s="27">
        <v>14779.8</v>
      </c>
      <c r="E159" s="27">
        <v>0</v>
      </c>
      <c r="F159" s="27">
        <f t="shared" si="2"/>
        <v>0</v>
      </c>
    </row>
    <row r="160" spans="1:6">
      <c r="A160" s="28" t="s">
        <v>369</v>
      </c>
      <c r="B160" s="28" t="s">
        <v>135</v>
      </c>
      <c r="C160" s="29">
        <v>14410.6</v>
      </c>
      <c r="D160" s="29">
        <v>14410.6</v>
      </c>
      <c r="E160" s="29">
        <v>0</v>
      </c>
      <c r="F160" s="29">
        <f t="shared" si="2"/>
        <v>0</v>
      </c>
    </row>
    <row r="161" spans="1:9">
      <c r="A161" s="20" t="s">
        <v>370</v>
      </c>
      <c r="B161" s="20" t="s">
        <v>139</v>
      </c>
      <c r="C161" s="21">
        <v>12096.1</v>
      </c>
      <c r="D161" s="21">
        <v>12096.1</v>
      </c>
      <c r="E161" s="21">
        <v>0</v>
      </c>
      <c r="F161" s="21">
        <f t="shared" si="2"/>
        <v>0</v>
      </c>
    </row>
    <row r="162" spans="1:9">
      <c r="A162" s="20" t="s">
        <v>373</v>
      </c>
      <c r="B162" s="20" t="s">
        <v>147</v>
      </c>
      <c r="C162" s="21">
        <v>357.1</v>
      </c>
      <c r="D162" s="21">
        <v>357.1</v>
      </c>
      <c r="E162" s="21">
        <v>0</v>
      </c>
      <c r="F162" s="21">
        <f t="shared" si="2"/>
        <v>0</v>
      </c>
    </row>
    <row r="163" spans="1:9">
      <c r="A163" s="20" t="s">
        <v>374</v>
      </c>
      <c r="B163" s="20" t="s">
        <v>152</v>
      </c>
      <c r="C163" s="21">
        <v>1957.4</v>
      </c>
      <c r="D163" s="21">
        <v>1957.4</v>
      </c>
      <c r="E163" s="21">
        <v>0</v>
      </c>
      <c r="F163" s="21">
        <f t="shared" si="2"/>
        <v>0</v>
      </c>
    </row>
    <row r="164" spans="1:9">
      <c r="A164" s="28" t="s">
        <v>375</v>
      </c>
      <c r="B164" s="28" t="s">
        <v>156</v>
      </c>
      <c r="C164" s="29">
        <v>369.2</v>
      </c>
      <c r="D164" s="29">
        <v>369.2</v>
      </c>
      <c r="E164" s="29">
        <v>0</v>
      </c>
      <c r="F164" s="29">
        <f t="shared" si="2"/>
        <v>0</v>
      </c>
    </row>
    <row r="165" spans="1:9">
      <c r="A165" s="20" t="s">
        <v>377</v>
      </c>
      <c r="B165" s="20" t="s">
        <v>162</v>
      </c>
      <c r="C165" s="21">
        <v>369.2</v>
      </c>
      <c r="D165" s="21">
        <v>369.2</v>
      </c>
      <c r="E165" s="21">
        <v>0</v>
      </c>
      <c r="F165" s="21">
        <f t="shared" si="2"/>
        <v>0</v>
      </c>
    </row>
    <row r="166" spans="1:9">
      <c r="A166" s="26" t="s">
        <v>428</v>
      </c>
      <c r="B166" s="26" t="s">
        <v>310</v>
      </c>
      <c r="C166" s="27">
        <v>1262939.25</v>
      </c>
      <c r="D166" s="27">
        <v>1303795.93</v>
      </c>
      <c r="E166" s="27">
        <v>223749.74</v>
      </c>
      <c r="F166" s="27">
        <f t="shared" si="2"/>
        <v>17.161408074038089</v>
      </c>
      <c r="I166" s="35"/>
    </row>
    <row r="167" spans="1:9">
      <c r="A167" s="28" t="s">
        <v>369</v>
      </c>
      <c r="B167" s="28" t="s">
        <v>135</v>
      </c>
      <c r="C167" s="29">
        <v>107545.43</v>
      </c>
      <c r="D167" s="29">
        <v>107545.43</v>
      </c>
      <c r="E167" s="29">
        <v>54593.57</v>
      </c>
      <c r="F167" s="29">
        <f t="shared" si="2"/>
        <v>50.763263487811614</v>
      </c>
    </row>
    <row r="168" spans="1:9">
      <c r="A168" s="20" t="s">
        <v>370</v>
      </c>
      <c r="B168" s="20" t="s">
        <v>139</v>
      </c>
      <c r="C168" s="21">
        <v>80167.05</v>
      </c>
      <c r="D168" s="21">
        <v>80167.05</v>
      </c>
      <c r="E168" s="21">
        <v>45802.03</v>
      </c>
      <c r="F168" s="21">
        <f t="shared" si="2"/>
        <v>57.133236161240809</v>
      </c>
    </row>
    <row r="169" spans="1:9">
      <c r="A169" s="20" t="s">
        <v>373</v>
      </c>
      <c r="B169" s="20" t="s">
        <v>147</v>
      </c>
      <c r="C169" s="21">
        <v>0</v>
      </c>
      <c r="D169" s="21">
        <v>0</v>
      </c>
      <c r="E169" s="21">
        <v>1600</v>
      </c>
      <c r="F169" s="21">
        <f t="shared" si="2"/>
        <v>0</v>
      </c>
    </row>
    <row r="170" spans="1:9">
      <c r="A170" s="20" t="s">
        <v>374</v>
      </c>
      <c r="B170" s="20" t="s">
        <v>152</v>
      </c>
      <c r="C170" s="21">
        <v>27378.38</v>
      </c>
      <c r="D170" s="21">
        <v>27378.38</v>
      </c>
      <c r="E170" s="21">
        <v>7191.54</v>
      </c>
      <c r="F170" s="21">
        <f t="shared" si="2"/>
        <v>26.267222531062828</v>
      </c>
    </row>
    <row r="171" spans="1:9">
      <c r="A171" s="28" t="s">
        <v>375</v>
      </c>
      <c r="B171" s="28" t="s">
        <v>156</v>
      </c>
      <c r="C171" s="29">
        <v>321843.78999999998</v>
      </c>
      <c r="D171" s="29">
        <v>321843.78999999998</v>
      </c>
      <c r="E171" s="29">
        <v>43741.85</v>
      </c>
      <c r="F171" s="29">
        <f t="shared" si="2"/>
        <v>13.591018798280993</v>
      </c>
    </row>
    <row r="172" spans="1:9">
      <c r="A172" s="20" t="s">
        <v>376</v>
      </c>
      <c r="B172" s="20" t="s">
        <v>160</v>
      </c>
      <c r="C172" s="21">
        <v>29047.29</v>
      </c>
      <c r="D172" s="21">
        <v>29047.29</v>
      </c>
      <c r="E172" s="21">
        <v>16637.91</v>
      </c>
      <c r="F172" s="21">
        <f t="shared" si="2"/>
        <v>57.278699665269968</v>
      </c>
    </row>
    <row r="173" spans="1:9">
      <c r="A173" s="20" t="s">
        <v>377</v>
      </c>
      <c r="B173" s="20" t="s">
        <v>162</v>
      </c>
      <c r="C173" s="21">
        <v>0</v>
      </c>
      <c r="D173" s="21">
        <v>0</v>
      </c>
      <c r="E173" s="21">
        <v>3213.76</v>
      </c>
      <c r="F173" s="21">
        <f t="shared" si="2"/>
        <v>0</v>
      </c>
    </row>
    <row r="174" spans="1:9">
      <c r="A174" s="20" t="s">
        <v>378</v>
      </c>
      <c r="B174" s="20" t="s">
        <v>164</v>
      </c>
      <c r="C174" s="21">
        <v>2354</v>
      </c>
      <c r="D174" s="21">
        <v>2354</v>
      </c>
      <c r="E174" s="21">
        <v>2318.21</v>
      </c>
      <c r="F174" s="21">
        <f t="shared" si="2"/>
        <v>98.479609175870863</v>
      </c>
    </row>
    <row r="175" spans="1:9">
      <c r="A175" s="20" t="s">
        <v>421</v>
      </c>
      <c r="B175" s="20" t="s">
        <v>166</v>
      </c>
      <c r="C175" s="21">
        <v>1177</v>
      </c>
      <c r="D175" s="21">
        <v>1177</v>
      </c>
      <c r="E175" s="21">
        <v>0</v>
      </c>
      <c r="F175" s="21">
        <f t="shared" si="2"/>
        <v>0</v>
      </c>
    </row>
    <row r="176" spans="1:9">
      <c r="A176" s="20" t="s">
        <v>379</v>
      </c>
      <c r="B176" s="20" t="s">
        <v>170</v>
      </c>
      <c r="C176" s="21">
        <v>0</v>
      </c>
      <c r="D176" s="21">
        <v>0</v>
      </c>
      <c r="E176" s="21">
        <v>799.21</v>
      </c>
      <c r="F176" s="21">
        <f t="shared" si="2"/>
        <v>0</v>
      </c>
    </row>
    <row r="177" spans="1:6">
      <c r="A177" s="20" t="s">
        <v>380</v>
      </c>
      <c r="B177" s="20" t="s">
        <v>172</v>
      </c>
      <c r="C177" s="21">
        <v>88049.46</v>
      </c>
      <c r="D177" s="21">
        <v>88049.46</v>
      </c>
      <c r="E177" s="21">
        <v>2304.27</v>
      </c>
      <c r="F177" s="21">
        <f t="shared" si="2"/>
        <v>2.6170177534308556</v>
      </c>
    </row>
    <row r="178" spans="1:6">
      <c r="A178" s="20" t="s">
        <v>381</v>
      </c>
      <c r="B178" s="20" t="s">
        <v>174</v>
      </c>
      <c r="C178" s="21">
        <v>0</v>
      </c>
      <c r="D178" s="21">
        <v>0</v>
      </c>
      <c r="E178" s="21">
        <v>6.74</v>
      </c>
      <c r="F178" s="21">
        <f t="shared" si="2"/>
        <v>0</v>
      </c>
    </row>
    <row r="179" spans="1:6">
      <c r="A179" s="20" t="s">
        <v>382</v>
      </c>
      <c r="B179" s="20" t="s">
        <v>176</v>
      </c>
      <c r="C179" s="21">
        <v>94702</v>
      </c>
      <c r="D179" s="21">
        <v>94702</v>
      </c>
      <c r="E179" s="21">
        <v>13277.6</v>
      </c>
      <c r="F179" s="21">
        <f t="shared" si="2"/>
        <v>14.020400836307575</v>
      </c>
    </row>
    <row r="180" spans="1:6">
      <c r="A180" s="20" t="s">
        <v>383</v>
      </c>
      <c r="B180" s="20" t="s">
        <v>178</v>
      </c>
      <c r="C180" s="21">
        <v>0</v>
      </c>
      <c r="D180" s="21">
        <v>0</v>
      </c>
      <c r="E180" s="21">
        <v>13.99</v>
      </c>
      <c r="F180" s="21">
        <f t="shared" si="2"/>
        <v>0</v>
      </c>
    </row>
    <row r="181" spans="1:6">
      <c r="A181" s="20" t="s">
        <v>385</v>
      </c>
      <c r="B181" s="20" t="s">
        <v>184</v>
      </c>
      <c r="C181" s="21">
        <v>0</v>
      </c>
      <c r="D181" s="21">
        <v>0</v>
      </c>
      <c r="E181" s="21">
        <v>410.47</v>
      </c>
      <c r="F181" s="21">
        <f t="shared" si="2"/>
        <v>0</v>
      </c>
    </row>
    <row r="182" spans="1:6">
      <c r="A182" s="20" t="s">
        <v>386</v>
      </c>
      <c r="B182" s="20" t="s">
        <v>186</v>
      </c>
      <c r="C182" s="21">
        <v>0</v>
      </c>
      <c r="D182" s="21">
        <v>0</v>
      </c>
      <c r="E182" s="21">
        <v>578.13</v>
      </c>
      <c r="F182" s="21">
        <f t="shared" si="2"/>
        <v>0</v>
      </c>
    </row>
    <row r="183" spans="1:6">
      <c r="A183" s="20" t="s">
        <v>389</v>
      </c>
      <c r="B183" s="20" t="s">
        <v>192</v>
      </c>
      <c r="C183" s="21">
        <v>0</v>
      </c>
      <c r="D183" s="21">
        <v>0</v>
      </c>
      <c r="E183" s="21">
        <v>910.49</v>
      </c>
      <c r="F183" s="21">
        <f t="shared" si="2"/>
        <v>0</v>
      </c>
    </row>
    <row r="184" spans="1:6">
      <c r="A184" s="20" t="s">
        <v>393</v>
      </c>
      <c r="B184" s="20" t="s">
        <v>200</v>
      </c>
      <c r="C184" s="21">
        <v>0</v>
      </c>
      <c r="D184" s="21">
        <v>0</v>
      </c>
      <c r="E184" s="21">
        <v>385.05</v>
      </c>
      <c r="F184" s="21">
        <f t="shared" si="2"/>
        <v>0</v>
      </c>
    </row>
    <row r="185" spans="1:6">
      <c r="A185" s="20" t="s">
        <v>394</v>
      </c>
      <c r="B185" s="20" t="s">
        <v>202</v>
      </c>
      <c r="C185" s="21">
        <v>0</v>
      </c>
      <c r="D185" s="21">
        <v>0</v>
      </c>
      <c r="E185" s="21">
        <v>478.6</v>
      </c>
      <c r="F185" s="21">
        <f t="shared" si="2"/>
        <v>0</v>
      </c>
    </row>
    <row r="186" spans="1:6">
      <c r="A186" s="20" t="s">
        <v>396</v>
      </c>
      <c r="B186" s="20" t="s">
        <v>209</v>
      </c>
      <c r="C186" s="21">
        <v>0</v>
      </c>
      <c r="D186" s="21">
        <v>0</v>
      </c>
      <c r="E186" s="21">
        <v>2327.42</v>
      </c>
      <c r="F186" s="21">
        <f t="shared" si="2"/>
        <v>0</v>
      </c>
    </row>
    <row r="187" spans="1:6">
      <c r="A187" s="20" t="s">
        <v>397</v>
      </c>
      <c r="B187" s="20" t="s">
        <v>211</v>
      </c>
      <c r="C187" s="21">
        <v>106514.04</v>
      </c>
      <c r="D187" s="21">
        <v>106514.04</v>
      </c>
      <c r="E187" s="21">
        <v>80</v>
      </c>
      <c r="F187" s="21">
        <f t="shared" si="2"/>
        <v>7.5107469400278126E-2</v>
      </c>
    </row>
    <row r="188" spans="1:6">
      <c r="A188" s="28" t="s">
        <v>402</v>
      </c>
      <c r="B188" s="28" t="s">
        <v>220</v>
      </c>
      <c r="C188" s="29">
        <v>16386.73</v>
      </c>
      <c r="D188" s="29">
        <v>16386.73</v>
      </c>
      <c r="E188" s="29">
        <v>219.01</v>
      </c>
      <c r="F188" s="29">
        <f t="shared" si="2"/>
        <v>1.3365082600372373</v>
      </c>
    </row>
    <row r="189" spans="1:6">
      <c r="A189" s="20" t="s">
        <v>403</v>
      </c>
      <c r="B189" s="20" t="s">
        <v>224</v>
      </c>
      <c r="C189" s="21">
        <v>16386.73</v>
      </c>
      <c r="D189" s="21">
        <v>16386.73</v>
      </c>
      <c r="E189" s="21">
        <v>8.2100000000000009</v>
      </c>
      <c r="F189" s="21">
        <f t="shared" si="2"/>
        <v>5.010151506737464E-2</v>
      </c>
    </row>
    <row r="190" spans="1:6">
      <c r="A190" s="20" t="s">
        <v>404</v>
      </c>
      <c r="B190" s="20" t="s">
        <v>226</v>
      </c>
      <c r="C190" s="21">
        <v>0</v>
      </c>
      <c r="D190" s="21">
        <v>0</v>
      </c>
      <c r="E190" s="21">
        <v>210.8</v>
      </c>
      <c r="F190" s="21">
        <f t="shared" si="2"/>
        <v>0</v>
      </c>
    </row>
    <row r="191" spans="1:6">
      <c r="A191" s="28" t="s">
        <v>429</v>
      </c>
      <c r="B191" s="28" t="s">
        <v>230</v>
      </c>
      <c r="C191" s="29">
        <v>0</v>
      </c>
      <c r="D191" s="29">
        <v>40856.68</v>
      </c>
      <c r="E191" s="29">
        <v>27668</v>
      </c>
      <c r="F191" s="29">
        <f t="shared" si="2"/>
        <v>67.719648292519125</v>
      </c>
    </row>
    <row r="192" spans="1:6">
      <c r="A192" s="20" t="s">
        <v>430</v>
      </c>
      <c r="B192" s="20" t="s">
        <v>234</v>
      </c>
      <c r="C192" s="21">
        <v>0</v>
      </c>
      <c r="D192" s="21">
        <v>0</v>
      </c>
      <c r="E192" s="21">
        <v>17375.48</v>
      </c>
      <c r="F192" s="21">
        <f t="shared" si="2"/>
        <v>0</v>
      </c>
    </row>
    <row r="193" spans="1:6">
      <c r="A193" s="20" t="s">
        <v>431</v>
      </c>
      <c r="B193" s="20" t="s">
        <v>55</v>
      </c>
      <c r="C193" s="21">
        <v>0</v>
      </c>
      <c r="D193" s="21">
        <v>40856.68</v>
      </c>
      <c r="E193" s="21">
        <v>0</v>
      </c>
      <c r="F193" s="21">
        <f t="shared" si="2"/>
        <v>0</v>
      </c>
    </row>
    <row r="194" spans="1:6">
      <c r="A194" s="20" t="s">
        <v>432</v>
      </c>
      <c r="B194" s="20" t="s">
        <v>57</v>
      </c>
      <c r="C194" s="21">
        <v>0</v>
      </c>
      <c r="D194" s="21">
        <v>0</v>
      </c>
      <c r="E194" s="21">
        <v>10292.52</v>
      </c>
      <c r="F194" s="21">
        <f t="shared" si="2"/>
        <v>0</v>
      </c>
    </row>
    <row r="195" spans="1:6">
      <c r="A195" s="28" t="s">
        <v>433</v>
      </c>
      <c r="B195" s="28" t="s">
        <v>245</v>
      </c>
      <c r="C195" s="29">
        <v>0</v>
      </c>
      <c r="D195" s="29">
        <v>0</v>
      </c>
      <c r="E195" s="29">
        <v>96659.29</v>
      </c>
      <c r="F195" s="29">
        <f t="shared" si="2"/>
        <v>0</v>
      </c>
    </row>
    <row r="196" spans="1:6">
      <c r="A196" s="20" t="s">
        <v>434</v>
      </c>
      <c r="B196" s="20" t="s">
        <v>248</v>
      </c>
      <c r="C196" s="21">
        <v>0</v>
      </c>
      <c r="D196" s="21">
        <v>0</v>
      </c>
      <c r="E196" s="21">
        <v>96659.29</v>
      </c>
      <c r="F196" s="21">
        <f t="shared" si="2"/>
        <v>0</v>
      </c>
    </row>
    <row r="197" spans="1:6">
      <c r="A197" s="28" t="s">
        <v>406</v>
      </c>
      <c r="B197" s="28" t="s">
        <v>252</v>
      </c>
      <c r="C197" s="29">
        <v>817163.3</v>
      </c>
      <c r="D197" s="29">
        <v>817163.3</v>
      </c>
      <c r="E197" s="29">
        <v>868.02</v>
      </c>
      <c r="F197" s="29">
        <f t="shared" si="2"/>
        <v>0.10622356633001016</v>
      </c>
    </row>
    <row r="198" spans="1:6">
      <c r="A198" s="20" t="s">
        <v>408</v>
      </c>
      <c r="B198" s="20" t="s">
        <v>113</v>
      </c>
      <c r="C198" s="21">
        <v>8193.07</v>
      </c>
      <c r="D198" s="21">
        <v>8193.07</v>
      </c>
      <c r="E198" s="21">
        <v>164.89</v>
      </c>
      <c r="F198" s="21">
        <f t="shared" si="2"/>
        <v>2.012554512533153</v>
      </c>
    </row>
    <row r="199" spans="1:6">
      <c r="A199" s="20" t="s">
        <v>410</v>
      </c>
      <c r="B199" s="20" t="s">
        <v>265</v>
      </c>
      <c r="C199" s="21">
        <v>73740.58</v>
      </c>
      <c r="D199" s="21">
        <v>73740.58</v>
      </c>
      <c r="E199" s="21">
        <v>0</v>
      </c>
      <c r="F199" s="21">
        <f t="shared" si="2"/>
        <v>0</v>
      </c>
    </row>
    <row r="200" spans="1:6">
      <c r="A200" s="20" t="s">
        <v>411</v>
      </c>
      <c r="B200" s="20" t="s">
        <v>115</v>
      </c>
      <c r="C200" s="21">
        <v>735229.65</v>
      </c>
      <c r="D200" s="21">
        <v>735229.65</v>
      </c>
      <c r="E200" s="21">
        <v>703.13</v>
      </c>
      <c r="F200" s="21">
        <f t="shared" si="2"/>
        <v>9.5634064812266481E-2</v>
      </c>
    </row>
    <row r="201" spans="1:6">
      <c r="A201" s="26" t="s">
        <v>435</v>
      </c>
      <c r="B201" s="26" t="s">
        <v>312</v>
      </c>
      <c r="C201" s="27">
        <v>0</v>
      </c>
      <c r="D201" s="27">
        <v>0</v>
      </c>
      <c r="E201" s="27">
        <v>16256.93</v>
      </c>
      <c r="F201" s="27">
        <f t="shared" si="2"/>
        <v>0</v>
      </c>
    </row>
    <row r="202" spans="1:6">
      <c r="A202" s="28" t="s">
        <v>369</v>
      </c>
      <c r="B202" s="28" t="s">
        <v>135</v>
      </c>
      <c r="C202" s="29">
        <v>0</v>
      </c>
      <c r="D202" s="29">
        <v>0</v>
      </c>
      <c r="E202" s="29">
        <v>6203.83</v>
      </c>
      <c r="F202" s="29">
        <f t="shared" ref="F202:F265" si="3">IF(D202=0,0,E202/D202*100)</f>
        <v>0</v>
      </c>
    </row>
    <row r="203" spans="1:6">
      <c r="A203" s="20" t="s">
        <v>370</v>
      </c>
      <c r="B203" s="20" t="s">
        <v>139</v>
      </c>
      <c r="C203" s="21">
        <v>0</v>
      </c>
      <c r="D203" s="21">
        <v>0</v>
      </c>
      <c r="E203" s="21">
        <v>5067.67</v>
      </c>
      <c r="F203" s="21">
        <f t="shared" si="3"/>
        <v>0</v>
      </c>
    </row>
    <row r="204" spans="1:6">
      <c r="A204" s="20" t="s">
        <v>373</v>
      </c>
      <c r="B204" s="20" t="s">
        <v>147</v>
      </c>
      <c r="C204" s="21">
        <v>0</v>
      </c>
      <c r="D204" s="21">
        <v>0</v>
      </c>
      <c r="E204" s="21">
        <v>300</v>
      </c>
      <c r="F204" s="21">
        <f t="shared" si="3"/>
        <v>0</v>
      </c>
    </row>
    <row r="205" spans="1:6">
      <c r="A205" s="20" t="s">
        <v>374</v>
      </c>
      <c r="B205" s="20" t="s">
        <v>152</v>
      </c>
      <c r="C205" s="21">
        <v>0</v>
      </c>
      <c r="D205" s="21">
        <v>0</v>
      </c>
      <c r="E205" s="21">
        <v>836.16</v>
      </c>
      <c r="F205" s="21">
        <f t="shared" si="3"/>
        <v>0</v>
      </c>
    </row>
    <row r="206" spans="1:6">
      <c r="A206" s="28" t="s">
        <v>375</v>
      </c>
      <c r="B206" s="28" t="s">
        <v>156</v>
      </c>
      <c r="C206" s="29">
        <v>0</v>
      </c>
      <c r="D206" s="29">
        <v>0</v>
      </c>
      <c r="E206" s="29">
        <v>108.96</v>
      </c>
      <c r="F206" s="29">
        <f t="shared" si="3"/>
        <v>0</v>
      </c>
    </row>
    <row r="207" spans="1:6">
      <c r="A207" s="20" t="s">
        <v>377</v>
      </c>
      <c r="B207" s="20" t="s">
        <v>162</v>
      </c>
      <c r="C207" s="21">
        <v>0</v>
      </c>
      <c r="D207" s="21">
        <v>0</v>
      </c>
      <c r="E207" s="21">
        <v>34.64</v>
      </c>
      <c r="F207" s="21">
        <f t="shared" si="3"/>
        <v>0</v>
      </c>
    </row>
    <row r="208" spans="1:6">
      <c r="A208" s="20" t="s">
        <v>399</v>
      </c>
      <c r="B208" s="20" t="s">
        <v>215</v>
      </c>
      <c r="C208" s="21">
        <v>0</v>
      </c>
      <c r="D208" s="21">
        <v>0</v>
      </c>
      <c r="E208" s="21">
        <v>74.319999999999993</v>
      </c>
      <c r="F208" s="21">
        <f t="shared" si="3"/>
        <v>0</v>
      </c>
    </row>
    <row r="209" spans="1:9">
      <c r="A209" s="28" t="s">
        <v>406</v>
      </c>
      <c r="B209" s="28" t="s">
        <v>252</v>
      </c>
      <c r="C209" s="29">
        <v>0</v>
      </c>
      <c r="D209" s="29">
        <v>0</v>
      </c>
      <c r="E209" s="29">
        <v>9944.14</v>
      </c>
      <c r="F209" s="29">
        <f t="shared" si="3"/>
        <v>0</v>
      </c>
    </row>
    <row r="210" spans="1:9">
      <c r="A210" s="20" t="s">
        <v>411</v>
      </c>
      <c r="B210" s="20" t="s">
        <v>115</v>
      </c>
      <c r="C210" s="21">
        <v>0</v>
      </c>
      <c r="D210" s="21">
        <v>0</v>
      </c>
      <c r="E210" s="21">
        <v>9944.14</v>
      </c>
      <c r="F210" s="21">
        <f t="shared" si="3"/>
        <v>0</v>
      </c>
    </row>
    <row r="211" spans="1:9">
      <c r="A211" s="26" t="s">
        <v>436</v>
      </c>
      <c r="B211" s="26" t="s">
        <v>315</v>
      </c>
      <c r="C211" s="27">
        <v>1423048.73</v>
      </c>
      <c r="D211" s="27">
        <v>1423048.73</v>
      </c>
      <c r="E211" s="27">
        <v>605941.02</v>
      </c>
      <c r="F211" s="27">
        <f t="shared" si="3"/>
        <v>42.580482820149108</v>
      </c>
      <c r="H211" s="31"/>
      <c r="I211" s="35"/>
    </row>
    <row r="212" spans="1:9">
      <c r="A212" s="28" t="s">
        <v>369</v>
      </c>
      <c r="B212" s="28" t="s">
        <v>135</v>
      </c>
      <c r="C212" s="29">
        <v>660626.19999999995</v>
      </c>
      <c r="D212" s="29">
        <v>660626.19999999995</v>
      </c>
      <c r="E212" s="29">
        <v>164954.43</v>
      </c>
      <c r="F212" s="29">
        <f t="shared" si="3"/>
        <v>24.969404785944</v>
      </c>
    </row>
    <row r="213" spans="1:9">
      <c r="A213" s="20" t="s">
        <v>370</v>
      </c>
      <c r="B213" s="20" t="s">
        <v>139</v>
      </c>
      <c r="C213" s="21">
        <v>576951.62</v>
      </c>
      <c r="D213" s="21">
        <v>576951.62</v>
      </c>
      <c r="E213" s="21">
        <v>140266.06</v>
      </c>
      <c r="F213" s="21">
        <f t="shared" si="3"/>
        <v>24.31158092597088</v>
      </c>
    </row>
    <row r="214" spans="1:9">
      <c r="A214" s="20" t="s">
        <v>373</v>
      </c>
      <c r="B214" s="20" t="s">
        <v>147</v>
      </c>
      <c r="C214" s="21">
        <v>0</v>
      </c>
      <c r="D214" s="21">
        <v>0</v>
      </c>
      <c r="E214" s="21">
        <v>3900</v>
      </c>
      <c r="F214" s="21">
        <f t="shared" si="3"/>
        <v>0</v>
      </c>
    </row>
    <row r="215" spans="1:9">
      <c r="A215" s="20" t="s">
        <v>374</v>
      </c>
      <c r="B215" s="20" t="s">
        <v>152</v>
      </c>
      <c r="C215" s="21">
        <v>83674.58</v>
      </c>
      <c r="D215" s="21">
        <v>83674.58</v>
      </c>
      <c r="E215" s="21">
        <v>20788.37</v>
      </c>
      <c r="F215" s="21">
        <f t="shared" si="3"/>
        <v>24.844307554337288</v>
      </c>
    </row>
    <row r="216" spans="1:9">
      <c r="A216" s="28" t="s">
        <v>375</v>
      </c>
      <c r="B216" s="28" t="s">
        <v>156</v>
      </c>
      <c r="C216" s="29">
        <v>591404.69999999995</v>
      </c>
      <c r="D216" s="29">
        <v>591404.69999999995</v>
      </c>
      <c r="E216" s="29">
        <f>SUM(E217:E238)</f>
        <v>254815.81999999995</v>
      </c>
      <c r="F216" s="29">
        <f t="shared" si="3"/>
        <v>43.086539555739066</v>
      </c>
    </row>
    <row r="217" spans="1:9">
      <c r="A217" s="20" t="s">
        <v>376</v>
      </c>
      <c r="B217" s="20" t="s">
        <v>160</v>
      </c>
      <c r="C217" s="21">
        <v>80185.919999999998</v>
      </c>
      <c r="D217" s="21">
        <v>80185.919999999998</v>
      </c>
      <c r="E217" s="21">
        <v>105713.83</v>
      </c>
      <c r="F217" s="21">
        <f t="shared" si="3"/>
        <v>131.83590086638651</v>
      </c>
    </row>
    <row r="218" spans="1:9">
      <c r="A218" s="20" t="s">
        <v>377</v>
      </c>
      <c r="B218" s="20" t="s">
        <v>162</v>
      </c>
      <c r="C218" s="21">
        <v>250</v>
      </c>
      <c r="D218" s="21">
        <v>250</v>
      </c>
      <c r="E218" s="21">
        <v>1767.68</v>
      </c>
      <c r="F218" s="21">
        <f t="shared" si="3"/>
        <v>707.072</v>
      </c>
    </row>
    <row r="219" spans="1:9">
      <c r="A219" s="20" t="s">
        <v>378</v>
      </c>
      <c r="B219" s="20" t="s">
        <v>164</v>
      </c>
      <c r="C219" s="21">
        <v>1037.24</v>
      </c>
      <c r="D219" s="21">
        <v>1037.24</v>
      </c>
      <c r="E219" s="21">
        <v>9134.7099999999991</v>
      </c>
      <c r="F219" s="21">
        <f t="shared" si="3"/>
        <v>880.67467509930191</v>
      </c>
    </row>
    <row r="220" spans="1:9">
      <c r="A220" s="20" t="s">
        <v>421</v>
      </c>
      <c r="B220" s="20" t="s">
        <v>166</v>
      </c>
      <c r="C220" s="21">
        <v>250</v>
      </c>
      <c r="D220" s="21">
        <v>250</v>
      </c>
      <c r="E220" s="21">
        <v>0</v>
      </c>
      <c r="F220" s="21">
        <f t="shared" si="3"/>
        <v>0</v>
      </c>
    </row>
    <row r="221" spans="1:9">
      <c r="A221" s="20" t="s">
        <v>379</v>
      </c>
      <c r="B221" s="20" t="s">
        <v>170</v>
      </c>
      <c r="C221" s="21">
        <v>250</v>
      </c>
      <c r="D221" s="21">
        <v>250</v>
      </c>
      <c r="E221" s="21">
        <v>2175.5500000000002</v>
      </c>
      <c r="F221" s="21">
        <f t="shared" si="3"/>
        <v>870.22000000000014</v>
      </c>
    </row>
    <row r="222" spans="1:9">
      <c r="A222" s="20" t="s">
        <v>380</v>
      </c>
      <c r="B222" s="20" t="s">
        <v>172</v>
      </c>
      <c r="C222" s="21">
        <v>408627.20000000001</v>
      </c>
      <c r="D222" s="21">
        <v>408627.20000000001</v>
      </c>
      <c r="E222" s="21">
        <v>21758.87</v>
      </c>
      <c r="F222" s="21">
        <f t="shared" si="3"/>
        <v>5.3248706889800772</v>
      </c>
    </row>
    <row r="223" spans="1:9">
      <c r="A223" s="20" t="s">
        <v>382</v>
      </c>
      <c r="B223" s="20" t="s">
        <v>176</v>
      </c>
      <c r="C223" s="21">
        <v>0</v>
      </c>
      <c r="D223" s="21">
        <v>0</v>
      </c>
      <c r="E223" s="21">
        <v>17112.79</v>
      </c>
      <c r="F223" s="21">
        <f t="shared" si="3"/>
        <v>0</v>
      </c>
    </row>
    <row r="224" spans="1:9">
      <c r="A224" s="20" t="s">
        <v>383</v>
      </c>
      <c r="B224" s="20" t="s">
        <v>178</v>
      </c>
      <c r="C224" s="21">
        <v>0</v>
      </c>
      <c r="D224" s="21">
        <v>0</v>
      </c>
      <c r="E224" s="21">
        <v>1000.28</v>
      </c>
      <c r="F224" s="21">
        <f t="shared" si="3"/>
        <v>0</v>
      </c>
    </row>
    <row r="225" spans="1:6">
      <c r="A225" s="20" t="s">
        <v>384</v>
      </c>
      <c r="B225" s="20" t="s">
        <v>180</v>
      </c>
      <c r="C225" s="21">
        <v>0</v>
      </c>
      <c r="D225" s="21">
        <v>0</v>
      </c>
      <c r="E225" s="21">
        <v>37.799999999999997</v>
      </c>
      <c r="F225" s="21">
        <f t="shared" si="3"/>
        <v>0</v>
      </c>
    </row>
    <row r="226" spans="1:6">
      <c r="A226" s="20" t="s">
        <v>385</v>
      </c>
      <c r="B226" s="20" t="s">
        <v>184</v>
      </c>
      <c r="C226" s="21">
        <v>0</v>
      </c>
      <c r="D226" s="21">
        <v>0</v>
      </c>
      <c r="E226" s="21">
        <v>3709.47</v>
      </c>
      <c r="F226" s="21">
        <f t="shared" si="3"/>
        <v>0</v>
      </c>
    </row>
    <row r="227" spans="1:6">
      <c r="A227" s="20" t="s">
        <v>386</v>
      </c>
      <c r="B227" s="20" t="s">
        <v>186</v>
      </c>
      <c r="C227" s="21">
        <v>0</v>
      </c>
      <c r="D227" s="21">
        <v>0</v>
      </c>
      <c r="E227" s="21">
        <v>22702.39</v>
      </c>
      <c r="F227" s="21">
        <f t="shared" si="3"/>
        <v>0</v>
      </c>
    </row>
    <row r="228" spans="1:6">
      <c r="A228" s="20" t="s">
        <v>387</v>
      </c>
      <c r="B228" s="20" t="s">
        <v>188</v>
      </c>
      <c r="C228" s="21">
        <v>0</v>
      </c>
      <c r="D228" s="21">
        <v>0</v>
      </c>
      <c r="E228" s="21">
        <v>15783.11</v>
      </c>
      <c r="F228" s="21">
        <f t="shared" si="3"/>
        <v>0</v>
      </c>
    </row>
    <row r="229" spans="1:6">
      <c r="A229" s="20" t="s">
        <v>389</v>
      </c>
      <c r="B229" s="20" t="s">
        <v>192</v>
      </c>
      <c r="C229" s="21">
        <v>0</v>
      </c>
      <c r="D229" s="21">
        <v>0</v>
      </c>
      <c r="E229" s="21">
        <v>6687.02</v>
      </c>
      <c r="F229" s="21">
        <f t="shared" si="3"/>
        <v>0</v>
      </c>
    </row>
    <row r="230" spans="1:6">
      <c r="A230" s="20" t="s">
        <v>390</v>
      </c>
      <c r="B230" s="20" t="s">
        <v>194</v>
      </c>
      <c r="C230" s="21">
        <v>0</v>
      </c>
      <c r="D230" s="21">
        <v>0</v>
      </c>
      <c r="E230" s="21">
        <v>15575.52</v>
      </c>
      <c r="F230" s="21">
        <f t="shared" si="3"/>
        <v>0</v>
      </c>
    </row>
    <row r="231" spans="1:6">
      <c r="A231" s="20" t="s">
        <v>391</v>
      </c>
      <c r="B231" s="20" t="s">
        <v>196</v>
      </c>
      <c r="C231" s="21">
        <v>0</v>
      </c>
      <c r="D231" s="21">
        <v>0</v>
      </c>
      <c r="E231" s="21">
        <v>11189.78</v>
      </c>
      <c r="F231" s="21">
        <f t="shared" si="3"/>
        <v>0</v>
      </c>
    </row>
    <row r="232" spans="1:6">
      <c r="A232" s="20" t="s">
        <v>393</v>
      </c>
      <c r="B232" s="20" t="s">
        <v>200</v>
      </c>
      <c r="C232" s="21">
        <v>10825.39</v>
      </c>
      <c r="D232" s="21">
        <v>10825.39</v>
      </c>
      <c r="E232" s="21">
        <v>4284.43</v>
      </c>
      <c r="F232" s="21">
        <f t="shared" si="3"/>
        <v>39.577604132507012</v>
      </c>
    </row>
    <row r="233" spans="1:6">
      <c r="A233" s="20" t="s">
        <v>394</v>
      </c>
      <c r="B233" s="20" t="s">
        <v>202</v>
      </c>
      <c r="C233" s="21">
        <v>0</v>
      </c>
      <c r="D233" s="21">
        <v>0</v>
      </c>
      <c r="E233" s="21">
        <v>1662.01</v>
      </c>
      <c r="F233" s="21">
        <f t="shared" si="3"/>
        <v>0</v>
      </c>
    </row>
    <row r="234" spans="1:6">
      <c r="A234" s="20" t="s">
        <v>396</v>
      </c>
      <c r="B234" s="20" t="s">
        <v>209</v>
      </c>
      <c r="C234" s="21">
        <v>0</v>
      </c>
      <c r="D234" s="21">
        <v>0</v>
      </c>
      <c r="E234" s="21">
        <v>835.93</v>
      </c>
      <c r="F234" s="21">
        <f t="shared" si="3"/>
        <v>0</v>
      </c>
    </row>
    <row r="235" spans="1:6">
      <c r="A235" s="20" t="s">
        <v>397</v>
      </c>
      <c r="B235" s="20" t="s">
        <v>211</v>
      </c>
      <c r="C235" s="21">
        <v>0</v>
      </c>
      <c r="D235" s="21">
        <v>0</v>
      </c>
      <c r="E235" s="21">
        <v>8384.7900000000009</v>
      </c>
      <c r="F235" s="21">
        <f t="shared" si="3"/>
        <v>0</v>
      </c>
    </row>
    <row r="236" spans="1:6">
      <c r="A236" s="20" t="s">
        <v>398</v>
      </c>
      <c r="B236" s="20" t="s">
        <v>213</v>
      </c>
      <c r="C236" s="21">
        <v>295.79000000000002</v>
      </c>
      <c r="D236" s="21">
        <v>295.79000000000002</v>
      </c>
      <c r="E236" s="21">
        <v>173.27</v>
      </c>
      <c r="F236" s="21">
        <f t="shared" si="3"/>
        <v>58.57872139017546</v>
      </c>
    </row>
    <row r="237" spans="1:6">
      <c r="A237" s="20" t="s">
        <v>399</v>
      </c>
      <c r="B237" s="20" t="s">
        <v>215</v>
      </c>
      <c r="C237" s="21">
        <v>0</v>
      </c>
      <c r="D237" s="21">
        <v>0</v>
      </c>
      <c r="E237" s="21">
        <v>125.31</v>
      </c>
      <c r="F237" s="21">
        <f t="shared" si="3"/>
        <v>0</v>
      </c>
    </row>
    <row r="238" spans="1:6">
      <c r="A238" s="20" t="s">
        <v>401</v>
      </c>
      <c r="B238" s="20" t="s">
        <v>205</v>
      </c>
      <c r="C238" s="21">
        <v>89683.16</v>
      </c>
      <c r="D238" s="21">
        <v>89683.16</v>
      </c>
      <c r="E238" s="21">
        <v>5001.28</v>
      </c>
      <c r="F238" s="21">
        <f t="shared" si="3"/>
        <v>5.5766099232007438</v>
      </c>
    </row>
    <row r="239" spans="1:6">
      <c r="A239" s="28" t="s">
        <v>402</v>
      </c>
      <c r="B239" s="28" t="s">
        <v>220</v>
      </c>
      <c r="C239" s="29">
        <v>0</v>
      </c>
      <c r="D239" s="29">
        <v>0</v>
      </c>
      <c r="E239" s="29">
        <v>476.88</v>
      </c>
      <c r="F239" s="29">
        <f t="shared" si="3"/>
        <v>0</v>
      </c>
    </row>
    <row r="240" spans="1:6">
      <c r="A240" s="20" t="s">
        <v>403</v>
      </c>
      <c r="B240" s="20" t="s">
        <v>224</v>
      </c>
      <c r="C240" s="21">
        <v>0</v>
      </c>
      <c r="D240" s="21">
        <v>0</v>
      </c>
      <c r="E240" s="21">
        <v>203.68</v>
      </c>
      <c r="F240" s="21">
        <f t="shared" si="3"/>
        <v>0</v>
      </c>
    </row>
    <row r="241" spans="1:6">
      <c r="A241" s="20" t="s">
        <v>404</v>
      </c>
      <c r="B241" s="20" t="s">
        <v>226</v>
      </c>
      <c r="C241" s="21">
        <v>0</v>
      </c>
      <c r="D241" s="21">
        <v>0</v>
      </c>
      <c r="E241" s="21">
        <v>273.2</v>
      </c>
      <c r="F241" s="21">
        <f t="shared" si="3"/>
        <v>0</v>
      </c>
    </row>
    <row r="242" spans="1:6">
      <c r="A242" s="28" t="s">
        <v>429</v>
      </c>
      <c r="B242" s="28" t="s">
        <v>230</v>
      </c>
      <c r="C242" s="29">
        <v>0</v>
      </c>
      <c r="D242" s="29">
        <v>0</v>
      </c>
      <c r="E242" s="29">
        <v>27668</v>
      </c>
      <c r="F242" s="29">
        <f t="shared" si="3"/>
        <v>0</v>
      </c>
    </row>
    <row r="243" spans="1:6">
      <c r="A243" s="20" t="s">
        <v>430</v>
      </c>
      <c r="B243" s="20" t="s">
        <v>234</v>
      </c>
      <c r="C243" s="21">
        <v>0</v>
      </c>
      <c r="D243" s="21">
        <v>0</v>
      </c>
      <c r="E243" s="21">
        <v>17375.48</v>
      </c>
      <c r="F243" s="21">
        <f t="shared" si="3"/>
        <v>0</v>
      </c>
    </row>
    <row r="244" spans="1:6">
      <c r="A244" s="20" t="s">
        <v>432</v>
      </c>
      <c r="B244" s="20" t="s">
        <v>57</v>
      </c>
      <c r="C244" s="21">
        <v>0</v>
      </c>
      <c r="D244" s="21">
        <v>0</v>
      </c>
      <c r="E244" s="21">
        <v>10292.52</v>
      </c>
      <c r="F244" s="21">
        <f t="shared" si="3"/>
        <v>0</v>
      </c>
    </row>
    <row r="245" spans="1:6">
      <c r="A245" s="28" t="s">
        <v>422</v>
      </c>
      <c r="B245" s="28" t="s">
        <v>239</v>
      </c>
      <c r="C245" s="29">
        <v>0</v>
      </c>
      <c r="D245" s="29">
        <v>0</v>
      </c>
      <c r="E245" s="29">
        <v>7961.78</v>
      </c>
      <c r="F245" s="29">
        <f t="shared" si="3"/>
        <v>0</v>
      </c>
    </row>
    <row r="246" spans="1:6">
      <c r="A246" s="20" t="s">
        <v>423</v>
      </c>
      <c r="B246" s="20" t="s">
        <v>243</v>
      </c>
      <c r="C246" s="21">
        <v>0</v>
      </c>
      <c r="D246" s="21">
        <v>0</v>
      </c>
      <c r="E246" s="21">
        <v>7961.78</v>
      </c>
      <c r="F246" s="21">
        <f t="shared" si="3"/>
        <v>0</v>
      </c>
    </row>
    <row r="247" spans="1:6">
      <c r="A247" s="28" t="s">
        <v>433</v>
      </c>
      <c r="B247" s="28" t="s">
        <v>245</v>
      </c>
      <c r="C247" s="29">
        <v>0</v>
      </c>
      <c r="D247" s="29">
        <v>0</v>
      </c>
      <c r="E247" s="29">
        <v>109142.7</v>
      </c>
      <c r="F247" s="29">
        <f t="shared" si="3"/>
        <v>0</v>
      </c>
    </row>
    <row r="248" spans="1:6">
      <c r="A248" s="20" t="s">
        <v>434</v>
      </c>
      <c r="B248" s="20" t="s">
        <v>248</v>
      </c>
      <c r="C248" s="21">
        <v>0</v>
      </c>
      <c r="D248" s="21">
        <v>0</v>
      </c>
      <c r="E248" s="21">
        <v>109142.7</v>
      </c>
      <c r="F248" s="21">
        <f t="shared" si="3"/>
        <v>0</v>
      </c>
    </row>
    <row r="249" spans="1:6">
      <c r="A249" s="28" t="s">
        <v>406</v>
      </c>
      <c r="B249" s="28" t="s">
        <v>252</v>
      </c>
      <c r="C249" s="29">
        <v>171017.83</v>
      </c>
      <c r="D249" s="29">
        <v>171017.83</v>
      </c>
      <c r="E249" s="29">
        <v>40921.410000000003</v>
      </c>
      <c r="F249" s="29">
        <f t="shared" si="3"/>
        <v>23.928154157961192</v>
      </c>
    </row>
    <row r="250" spans="1:6">
      <c r="A250" s="20" t="s">
        <v>408</v>
      </c>
      <c r="B250" s="20" t="s">
        <v>113</v>
      </c>
      <c r="C250" s="21">
        <v>9445.5300000000007</v>
      </c>
      <c r="D250" s="21">
        <v>9445.5300000000007</v>
      </c>
      <c r="E250" s="21">
        <v>8523.44</v>
      </c>
      <c r="F250" s="21">
        <f t="shared" si="3"/>
        <v>90.237816194538581</v>
      </c>
    </row>
    <row r="251" spans="1:6">
      <c r="A251" s="20" t="s">
        <v>409</v>
      </c>
      <c r="B251" s="20" t="s">
        <v>263</v>
      </c>
      <c r="C251" s="21">
        <v>0</v>
      </c>
      <c r="D251" s="21">
        <v>0</v>
      </c>
      <c r="E251" s="21">
        <v>1350.5</v>
      </c>
      <c r="F251" s="21">
        <f t="shared" si="3"/>
        <v>0</v>
      </c>
    </row>
    <row r="252" spans="1:6">
      <c r="A252" s="20" t="s">
        <v>410</v>
      </c>
      <c r="B252" s="20" t="s">
        <v>265</v>
      </c>
      <c r="C252" s="21">
        <v>0</v>
      </c>
      <c r="D252" s="21">
        <v>0</v>
      </c>
      <c r="E252" s="21">
        <v>425.77</v>
      </c>
      <c r="F252" s="21">
        <f t="shared" si="3"/>
        <v>0</v>
      </c>
    </row>
    <row r="253" spans="1:6">
      <c r="A253" s="20" t="s">
        <v>411</v>
      </c>
      <c r="B253" s="20" t="s">
        <v>115</v>
      </c>
      <c r="C253" s="21">
        <v>161572.29999999999</v>
      </c>
      <c r="D253" s="21">
        <v>161572.29999999999</v>
      </c>
      <c r="E253" s="21">
        <v>14547.74</v>
      </c>
      <c r="F253" s="21">
        <f t="shared" si="3"/>
        <v>9.0038577157099322</v>
      </c>
    </row>
    <row r="254" spans="1:6">
      <c r="A254" s="20" t="s">
        <v>412</v>
      </c>
      <c r="B254" s="20" t="s">
        <v>117</v>
      </c>
      <c r="C254" s="21">
        <v>0</v>
      </c>
      <c r="D254" s="21">
        <v>0</v>
      </c>
      <c r="E254" s="21">
        <v>16020.46</v>
      </c>
      <c r="F254" s="21">
        <f t="shared" si="3"/>
        <v>0</v>
      </c>
    </row>
    <row r="255" spans="1:6">
      <c r="A255" s="20" t="s">
        <v>413</v>
      </c>
      <c r="B255" s="20" t="s">
        <v>277</v>
      </c>
      <c r="C255" s="21">
        <v>0</v>
      </c>
      <c r="D255" s="21">
        <v>0</v>
      </c>
      <c r="E255" s="21">
        <v>53.5</v>
      </c>
      <c r="F255" s="21">
        <f t="shared" si="3"/>
        <v>0</v>
      </c>
    </row>
    <row r="256" spans="1:6">
      <c r="A256" s="26" t="s">
        <v>437</v>
      </c>
      <c r="B256" s="26" t="s">
        <v>317</v>
      </c>
      <c r="C256" s="27">
        <v>0</v>
      </c>
      <c r="D256" s="27">
        <v>0</v>
      </c>
      <c r="E256" s="27">
        <v>16147.09</v>
      </c>
      <c r="F256" s="27">
        <f t="shared" si="3"/>
        <v>0</v>
      </c>
    </row>
    <row r="257" spans="1:6">
      <c r="A257" s="28" t="s">
        <v>369</v>
      </c>
      <c r="B257" s="28" t="s">
        <v>135</v>
      </c>
      <c r="C257" s="29">
        <v>0</v>
      </c>
      <c r="D257" s="29">
        <v>0</v>
      </c>
      <c r="E257" s="29">
        <v>4529.2299999999996</v>
      </c>
      <c r="F257" s="29">
        <f t="shared" si="3"/>
        <v>0</v>
      </c>
    </row>
    <row r="258" spans="1:6">
      <c r="A258" s="20" t="s">
        <v>370</v>
      </c>
      <c r="B258" s="20" t="s">
        <v>139</v>
      </c>
      <c r="C258" s="21">
        <v>0</v>
      </c>
      <c r="D258" s="21">
        <v>0</v>
      </c>
      <c r="E258" s="21">
        <v>4294.6000000000004</v>
      </c>
      <c r="F258" s="21">
        <f t="shared" si="3"/>
        <v>0</v>
      </c>
    </row>
    <row r="259" spans="1:6">
      <c r="A259" s="20" t="s">
        <v>374</v>
      </c>
      <c r="B259" s="20" t="s">
        <v>152</v>
      </c>
      <c r="C259" s="21">
        <v>0</v>
      </c>
      <c r="D259" s="21">
        <v>0</v>
      </c>
      <c r="E259" s="21">
        <v>234.63</v>
      </c>
      <c r="F259" s="21">
        <f t="shared" si="3"/>
        <v>0</v>
      </c>
    </row>
    <row r="260" spans="1:6">
      <c r="A260" s="28" t="s">
        <v>375</v>
      </c>
      <c r="B260" s="28" t="s">
        <v>156</v>
      </c>
      <c r="C260" s="29">
        <v>0</v>
      </c>
      <c r="D260" s="29">
        <v>0</v>
      </c>
      <c r="E260" s="29">
        <v>10914.9</v>
      </c>
      <c r="F260" s="29">
        <f t="shared" si="3"/>
        <v>0</v>
      </c>
    </row>
    <row r="261" spans="1:6">
      <c r="A261" s="20" t="s">
        <v>376</v>
      </c>
      <c r="B261" s="20" t="s">
        <v>160</v>
      </c>
      <c r="C261" s="21">
        <v>0</v>
      </c>
      <c r="D261" s="21">
        <v>0</v>
      </c>
      <c r="E261" s="21">
        <v>1571.44</v>
      </c>
      <c r="F261" s="21">
        <f t="shared" si="3"/>
        <v>0</v>
      </c>
    </row>
    <row r="262" spans="1:6">
      <c r="A262" s="20" t="s">
        <v>378</v>
      </c>
      <c r="B262" s="20" t="s">
        <v>164</v>
      </c>
      <c r="C262" s="21">
        <v>0</v>
      </c>
      <c r="D262" s="21">
        <v>0</v>
      </c>
      <c r="E262" s="21">
        <v>690</v>
      </c>
      <c r="F262" s="21">
        <f t="shared" si="3"/>
        <v>0</v>
      </c>
    </row>
    <row r="263" spans="1:6">
      <c r="A263" s="20" t="s">
        <v>421</v>
      </c>
      <c r="B263" s="20" t="s">
        <v>166</v>
      </c>
      <c r="C263" s="21">
        <v>0</v>
      </c>
      <c r="D263" s="21">
        <v>0</v>
      </c>
      <c r="E263" s="21">
        <v>91.2</v>
      </c>
      <c r="F263" s="21">
        <f t="shared" si="3"/>
        <v>0</v>
      </c>
    </row>
    <row r="264" spans="1:6">
      <c r="A264" s="20" t="s">
        <v>380</v>
      </c>
      <c r="B264" s="20" t="s">
        <v>172</v>
      </c>
      <c r="C264" s="21">
        <v>0</v>
      </c>
      <c r="D264" s="21">
        <v>0</v>
      </c>
      <c r="E264" s="21">
        <v>7074.94</v>
      </c>
      <c r="F264" s="21">
        <f t="shared" si="3"/>
        <v>0</v>
      </c>
    </row>
    <row r="265" spans="1:6">
      <c r="A265" s="20" t="s">
        <v>382</v>
      </c>
      <c r="B265" s="20" t="s">
        <v>176</v>
      </c>
      <c r="C265" s="21">
        <v>0</v>
      </c>
      <c r="D265" s="21">
        <v>0</v>
      </c>
      <c r="E265" s="21">
        <v>18.989999999999998</v>
      </c>
      <c r="F265" s="21">
        <f t="shared" si="3"/>
        <v>0</v>
      </c>
    </row>
    <row r="266" spans="1:6">
      <c r="A266" s="20" t="s">
        <v>383</v>
      </c>
      <c r="B266" s="20" t="s">
        <v>178</v>
      </c>
      <c r="C266" s="21">
        <v>0</v>
      </c>
      <c r="D266" s="21">
        <v>0</v>
      </c>
      <c r="E266" s="21">
        <v>427.87</v>
      </c>
      <c r="F266" s="21">
        <f t="shared" ref="F266:F329" si="4">IF(D266=0,0,E266/D266*100)</f>
        <v>0</v>
      </c>
    </row>
    <row r="267" spans="1:6">
      <c r="A267" s="20" t="s">
        <v>389</v>
      </c>
      <c r="B267" s="20" t="s">
        <v>192</v>
      </c>
      <c r="C267" s="21">
        <v>0</v>
      </c>
      <c r="D267" s="21">
        <v>0</v>
      </c>
      <c r="E267" s="21">
        <v>410.26</v>
      </c>
      <c r="F267" s="21">
        <f t="shared" si="4"/>
        <v>0</v>
      </c>
    </row>
    <row r="268" spans="1:6">
      <c r="A268" s="20" t="s">
        <v>397</v>
      </c>
      <c r="B268" s="20" t="s">
        <v>211</v>
      </c>
      <c r="C268" s="21">
        <v>0</v>
      </c>
      <c r="D268" s="21">
        <v>0</v>
      </c>
      <c r="E268" s="21">
        <v>630.20000000000005</v>
      </c>
      <c r="F268" s="21">
        <f t="shared" si="4"/>
        <v>0</v>
      </c>
    </row>
    <row r="269" spans="1:6">
      <c r="A269" s="28" t="s">
        <v>402</v>
      </c>
      <c r="B269" s="28" t="s">
        <v>220</v>
      </c>
      <c r="C269" s="29">
        <v>0</v>
      </c>
      <c r="D269" s="29">
        <v>0</v>
      </c>
      <c r="E269" s="29">
        <v>7.96</v>
      </c>
      <c r="F269" s="29">
        <f t="shared" si="4"/>
        <v>0</v>
      </c>
    </row>
    <row r="270" spans="1:6">
      <c r="A270" s="20" t="s">
        <v>403</v>
      </c>
      <c r="B270" s="20" t="s">
        <v>224</v>
      </c>
      <c r="C270" s="21">
        <v>0</v>
      </c>
      <c r="D270" s="21">
        <v>0</v>
      </c>
      <c r="E270" s="21">
        <v>7.96</v>
      </c>
      <c r="F270" s="21">
        <f t="shared" si="4"/>
        <v>0</v>
      </c>
    </row>
    <row r="271" spans="1:6">
      <c r="A271" s="28" t="s">
        <v>406</v>
      </c>
      <c r="B271" s="28" t="s">
        <v>252</v>
      </c>
      <c r="C271" s="29">
        <v>0</v>
      </c>
      <c r="D271" s="29">
        <v>0</v>
      </c>
      <c r="E271" s="29">
        <v>695</v>
      </c>
      <c r="F271" s="29">
        <f t="shared" si="4"/>
        <v>0</v>
      </c>
    </row>
    <row r="272" spans="1:6">
      <c r="A272" s="20" t="s">
        <v>408</v>
      </c>
      <c r="B272" s="20" t="s">
        <v>113</v>
      </c>
      <c r="C272" s="21">
        <v>0</v>
      </c>
      <c r="D272" s="21">
        <v>0</v>
      </c>
      <c r="E272" s="21">
        <v>695</v>
      </c>
      <c r="F272" s="21">
        <f t="shared" si="4"/>
        <v>0</v>
      </c>
    </row>
    <row r="273" spans="1:6">
      <c r="A273" s="26" t="s">
        <v>438</v>
      </c>
      <c r="B273" s="26" t="s">
        <v>319</v>
      </c>
      <c r="C273" s="27">
        <v>20724.48</v>
      </c>
      <c r="D273" s="27">
        <v>20724.48</v>
      </c>
      <c r="E273" s="27">
        <v>64853.85</v>
      </c>
      <c r="F273" s="27">
        <f t="shared" si="4"/>
        <v>312.93354525662409</v>
      </c>
    </row>
    <row r="274" spans="1:6">
      <c r="A274" s="28" t="s">
        <v>369</v>
      </c>
      <c r="B274" s="28" t="s">
        <v>135</v>
      </c>
      <c r="C274" s="29">
        <v>929.03</v>
      </c>
      <c r="D274" s="29">
        <v>929.03</v>
      </c>
      <c r="E274" s="29">
        <v>15414.4</v>
      </c>
      <c r="F274" s="29">
        <f t="shared" si="4"/>
        <v>1659.1929216494623</v>
      </c>
    </row>
    <row r="275" spans="1:6">
      <c r="A275" s="20" t="s">
        <v>370</v>
      </c>
      <c r="B275" s="20" t="s">
        <v>139</v>
      </c>
      <c r="C275" s="21">
        <v>774.19</v>
      </c>
      <c r="D275" s="21">
        <v>774.19</v>
      </c>
      <c r="E275" s="21">
        <v>12995.28</v>
      </c>
      <c r="F275" s="21">
        <f t="shared" si="4"/>
        <v>1678.5646934215115</v>
      </c>
    </row>
    <row r="276" spans="1:6">
      <c r="A276" s="20" t="s">
        <v>373</v>
      </c>
      <c r="B276" s="20" t="s">
        <v>147</v>
      </c>
      <c r="C276" s="21">
        <v>0</v>
      </c>
      <c r="D276" s="21">
        <v>0</v>
      </c>
      <c r="E276" s="21">
        <v>400</v>
      </c>
      <c r="F276" s="21">
        <f t="shared" si="4"/>
        <v>0</v>
      </c>
    </row>
    <row r="277" spans="1:6">
      <c r="A277" s="20" t="s">
        <v>374</v>
      </c>
      <c r="B277" s="20" t="s">
        <v>152</v>
      </c>
      <c r="C277" s="21">
        <v>154.84</v>
      </c>
      <c r="D277" s="21">
        <v>154.84</v>
      </c>
      <c r="E277" s="21">
        <v>2019.12</v>
      </c>
      <c r="F277" s="21">
        <f t="shared" si="4"/>
        <v>1304.004133298889</v>
      </c>
    </row>
    <row r="278" spans="1:6">
      <c r="A278" s="28" t="s">
        <v>375</v>
      </c>
      <c r="B278" s="28" t="s">
        <v>156</v>
      </c>
      <c r="C278" s="29">
        <v>19795.45</v>
      </c>
      <c r="D278" s="29">
        <v>19795.45</v>
      </c>
      <c r="E278" s="29">
        <v>44326.400000000001</v>
      </c>
      <c r="F278" s="29">
        <f t="shared" si="4"/>
        <v>223.92216393161056</v>
      </c>
    </row>
    <row r="279" spans="1:6">
      <c r="A279" s="20" t="s">
        <v>376</v>
      </c>
      <c r="B279" s="20" t="s">
        <v>160</v>
      </c>
      <c r="C279" s="21">
        <v>7098.73</v>
      </c>
      <c r="D279" s="21">
        <v>7098.73</v>
      </c>
      <c r="E279" s="21">
        <v>14777.07</v>
      </c>
      <c r="F279" s="21">
        <f t="shared" si="4"/>
        <v>208.16498162347349</v>
      </c>
    </row>
    <row r="280" spans="1:6">
      <c r="A280" s="20" t="s">
        <v>377</v>
      </c>
      <c r="B280" s="20" t="s">
        <v>162</v>
      </c>
      <c r="C280" s="21">
        <v>0</v>
      </c>
      <c r="D280" s="21">
        <v>0</v>
      </c>
      <c r="E280" s="21">
        <v>377.95</v>
      </c>
      <c r="F280" s="21">
        <f t="shared" si="4"/>
        <v>0</v>
      </c>
    </row>
    <row r="281" spans="1:6">
      <c r="A281" s="20" t="s">
        <v>378</v>
      </c>
      <c r="B281" s="20" t="s">
        <v>164</v>
      </c>
      <c r="C281" s="21">
        <v>0</v>
      </c>
      <c r="D281" s="21">
        <v>0</v>
      </c>
      <c r="E281" s="21">
        <v>750</v>
      </c>
      <c r="F281" s="21">
        <f t="shared" si="4"/>
        <v>0</v>
      </c>
    </row>
    <row r="282" spans="1:6">
      <c r="A282" s="20" t="s">
        <v>379</v>
      </c>
      <c r="B282" s="20" t="s">
        <v>170</v>
      </c>
      <c r="C282" s="21">
        <v>0</v>
      </c>
      <c r="D282" s="21">
        <v>0</v>
      </c>
      <c r="E282" s="21">
        <v>267.29000000000002</v>
      </c>
      <c r="F282" s="21">
        <f t="shared" si="4"/>
        <v>0</v>
      </c>
    </row>
    <row r="283" spans="1:6">
      <c r="A283" s="20" t="s">
        <v>380</v>
      </c>
      <c r="B283" s="20" t="s">
        <v>172</v>
      </c>
      <c r="C283" s="21">
        <v>6789.05</v>
      </c>
      <c r="D283" s="21">
        <v>6789.05</v>
      </c>
      <c r="E283" s="21">
        <v>13392.5</v>
      </c>
      <c r="F283" s="21">
        <f t="shared" si="4"/>
        <v>197.26618599067615</v>
      </c>
    </row>
    <row r="284" spans="1:6">
      <c r="A284" s="20" t="s">
        <v>381</v>
      </c>
      <c r="B284" s="20" t="s">
        <v>174</v>
      </c>
      <c r="C284" s="21">
        <v>0</v>
      </c>
      <c r="D284" s="21">
        <v>0</v>
      </c>
      <c r="E284" s="21">
        <v>271.23</v>
      </c>
      <c r="F284" s="21">
        <f t="shared" si="4"/>
        <v>0</v>
      </c>
    </row>
    <row r="285" spans="1:6">
      <c r="A285" s="20" t="s">
        <v>382</v>
      </c>
      <c r="B285" s="20" t="s">
        <v>176</v>
      </c>
      <c r="C285" s="21">
        <v>0</v>
      </c>
      <c r="D285" s="21">
        <v>0</v>
      </c>
      <c r="E285" s="21">
        <v>93.84</v>
      </c>
      <c r="F285" s="21">
        <f t="shared" si="4"/>
        <v>0</v>
      </c>
    </row>
    <row r="286" spans="1:6">
      <c r="A286" s="20" t="s">
        <v>383</v>
      </c>
      <c r="B286" s="20" t="s">
        <v>178</v>
      </c>
      <c r="C286" s="21">
        <v>0</v>
      </c>
      <c r="D286" s="21">
        <v>0</v>
      </c>
      <c r="E286" s="21">
        <v>421.11</v>
      </c>
      <c r="F286" s="21">
        <f t="shared" si="4"/>
        <v>0</v>
      </c>
    </row>
    <row r="287" spans="1:6">
      <c r="A287" s="20" t="s">
        <v>384</v>
      </c>
      <c r="B287" s="20" t="s">
        <v>180</v>
      </c>
      <c r="C287" s="21">
        <v>0</v>
      </c>
      <c r="D287" s="21">
        <v>0</v>
      </c>
      <c r="E287" s="21">
        <v>224.98</v>
      </c>
      <c r="F287" s="21">
        <f t="shared" si="4"/>
        <v>0</v>
      </c>
    </row>
    <row r="288" spans="1:6">
      <c r="A288" s="20" t="s">
        <v>385</v>
      </c>
      <c r="B288" s="20" t="s">
        <v>184</v>
      </c>
      <c r="C288" s="21">
        <v>0</v>
      </c>
      <c r="D288" s="21">
        <v>0</v>
      </c>
      <c r="E288" s="21">
        <v>196.44</v>
      </c>
      <c r="F288" s="21">
        <f t="shared" si="4"/>
        <v>0</v>
      </c>
    </row>
    <row r="289" spans="1:6">
      <c r="A289" s="20" t="s">
        <v>386</v>
      </c>
      <c r="B289" s="20" t="s">
        <v>186</v>
      </c>
      <c r="C289" s="21">
        <v>0</v>
      </c>
      <c r="D289" s="21">
        <v>0</v>
      </c>
      <c r="E289" s="21">
        <v>3869.13</v>
      </c>
      <c r="F289" s="21">
        <f t="shared" si="4"/>
        <v>0</v>
      </c>
    </row>
    <row r="290" spans="1:6">
      <c r="A290" s="20" t="s">
        <v>389</v>
      </c>
      <c r="B290" s="20" t="s">
        <v>192</v>
      </c>
      <c r="C290" s="21">
        <v>0</v>
      </c>
      <c r="D290" s="21">
        <v>0</v>
      </c>
      <c r="E290" s="21">
        <v>34.86</v>
      </c>
      <c r="F290" s="21">
        <f t="shared" si="4"/>
        <v>0</v>
      </c>
    </row>
    <row r="291" spans="1:6">
      <c r="A291" s="20" t="s">
        <v>391</v>
      </c>
      <c r="B291" s="20" t="s">
        <v>196</v>
      </c>
      <c r="C291" s="21">
        <v>0</v>
      </c>
      <c r="D291" s="21">
        <v>0</v>
      </c>
      <c r="E291" s="21">
        <v>5013.5</v>
      </c>
      <c r="F291" s="21">
        <f t="shared" si="4"/>
        <v>0</v>
      </c>
    </row>
    <row r="292" spans="1:6">
      <c r="A292" s="20" t="s">
        <v>393</v>
      </c>
      <c r="B292" s="20" t="s">
        <v>200</v>
      </c>
      <c r="C292" s="21">
        <v>0</v>
      </c>
      <c r="D292" s="21">
        <v>0</v>
      </c>
      <c r="E292" s="21">
        <v>496.4</v>
      </c>
      <c r="F292" s="21">
        <f t="shared" si="4"/>
        <v>0</v>
      </c>
    </row>
    <row r="293" spans="1:6">
      <c r="A293" s="20" t="s">
        <v>394</v>
      </c>
      <c r="B293" s="20" t="s">
        <v>202</v>
      </c>
      <c r="C293" s="21">
        <v>0</v>
      </c>
      <c r="D293" s="21">
        <v>0</v>
      </c>
      <c r="E293" s="21">
        <v>1785.1</v>
      </c>
      <c r="F293" s="21">
        <f t="shared" si="4"/>
        <v>0</v>
      </c>
    </row>
    <row r="294" spans="1:6">
      <c r="A294" s="20" t="s">
        <v>397</v>
      </c>
      <c r="B294" s="20" t="s">
        <v>211</v>
      </c>
      <c r="C294" s="21">
        <v>0</v>
      </c>
      <c r="D294" s="21">
        <v>0</v>
      </c>
      <c r="E294" s="21">
        <v>2355</v>
      </c>
      <c r="F294" s="21">
        <f t="shared" si="4"/>
        <v>0</v>
      </c>
    </row>
    <row r="295" spans="1:6">
      <c r="A295" s="20" t="s">
        <v>401</v>
      </c>
      <c r="B295" s="20" t="s">
        <v>205</v>
      </c>
      <c r="C295" s="21">
        <v>5907.67</v>
      </c>
      <c r="D295" s="21">
        <v>5907.67</v>
      </c>
      <c r="E295" s="21">
        <v>0</v>
      </c>
      <c r="F295" s="21">
        <f t="shared" si="4"/>
        <v>0</v>
      </c>
    </row>
    <row r="296" spans="1:6">
      <c r="A296" s="28" t="s">
        <v>402</v>
      </c>
      <c r="B296" s="28" t="s">
        <v>220</v>
      </c>
      <c r="C296" s="29">
        <v>0</v>
      </c>
      <c r="D296" s="29">
        <v>0</v>
      </c>
      <c r="E296" s="29">
        <v>240.56</v>
      </c>
      <c r="F296" s="29">
        <f t="shared" si="4"/>
        <v>0</v>
      </c>
    </row>
    <row r="297" spans="1:6">
      <c r="A297" s="20" t="s">
        <v>403</v>
      </c>
      <c r="B297" s="20" t="s">
        <v>224</v>
      </c>
      <c r="C297" s="21">
        <v>0</v>
      </c>
      <c r="D297" s="21">
        <v>0</v>
      </c>
      <c r="E297" s="21">
        <v>125.4</v>
      </c>
      <c r="F297" s="21">
        <f t="shared" si="4"/>
        <v>0</v>
      </c>
    </row>
    <row r="298" spans="1:6">
      <c r="A298" s="20" t="s">
        <v>404</v>
      </c>
      <c r="B298" s="20" t="s">
        <v>226</v>
      </c>
      <c r="C298" s="21">
        <v>0</v>
      </c>
      <c r="D298" s="21">
        <v>0</v>
      </c>
      <c r="E298" s="21">
        <v>115.16</v>
      </c>
      <c r="F298" s="21">
        <f t="shared" si="4"/>
        <v>0</v>
      </c>
    </row>
    <row r="299" spans="1:6">
      <c r="A299" s="28" t="s">
        <v>406</v>
      </c>
      <c r="B299" s="28" t="s">
        <v>252</v>
      </c>
      <c r="C299" s="29">
        <v>0</v>
      </c>
      <c r="D299" s="29">
        <v>0</v>
      </c>
      <c r="E299" s="29">
        <v>4872.49</v>
      </c>
      <c r="F299" s="29">
        <f t="shared" si="4"/>
        <v>0</v>
      </c>
    </row>
    <row r="300" spans="1:6">
      <c r="A300" s="20" t="s">
        <v>408</v>
      </c>
      <c r="B300" s="20" t="s">
        <v>113</v>
      </c>
      <c r="C300" s="21">
        <v>0</v>
      </c>
      <c r="D300" s="21">
        <v>0</v>
      </c>
      <c r="E300" s="21">
        <v>489.8</v>
      </c>
      <c r="F300" s="21">
        <f t="shared" si="4"/>
        <v>0</v>
      </c>
    </row>
    <row r="301" spans="1:6">
      <c r="A301" s="20" t="s">
        <v>411</v>
      </c>
      <c r="B301" s="20" t="s">
        <v>115</v>
      </c>
      <c r="C301" s="21">
        <v>0</v>
      </c>
      <c r="D301" s="21">
        <v>0</v>
      </c>
      <c r="E301" s="21">
        <v>4382.6899999999996</v>
      </c>
      <c r="F301" s="21">
        <f t="shared" si="4"/>
        <v>0</v>
      </c>
    </row>
    <row r="302" spans="1:6">
      <c r="A302" s="26" t="s">
        <v>439</v>
      </c>
      <c r="B302" s="26" t="s">
        <v>325</v>
      </c>
      <c r="C302" s="27">
        <v>0</v>
      </c>
      <c r="D302" s="27">
        <v>0</v>
      </c>
      <c r="E302" s="27">
        <v>686268.24</v>
      </c>
      <c r="F302" s="27">
        <f t="shared" si="4"/>
        <v>0</v>
      </c>
    </row>
    <row r="303" spans="1:6">
      <c r="A303" s="28" t="s">
        <v>369</v>
      </c>
      <c r="B303" s="28" t="s">
        <v>135</v>
      </c>
      <c r="C303" s="29">
        <v>0</v>
      </c>
      <c r="D303" s="29">
        <v>0</v>
      </c>
      <c r="E303" s="29">
        <v>166529.78</v>
      </c>
      <c r="F303" s="29">
        <f t="shared" si="4"/>
        <v>0</v>
      </c>
    </row>
    <row r="304" spans="1:6">
      <c r="A304" s="20" t="s">
        <v>370</v>
      </c>
      <c r="B304" s="20" t="s">
        <v>139</v>
      </c>
      <c r="C304" s="21">
        <v>0</v>
      </c>
      <c r="D304" s="21">
        <v>0</v>
      </c>
      <c r="E304" s="21">
        <v>139171.46</v>
      </c>
      <c r="F304" s="21">
        <f t="shared" si="4"/>
        <v>0</v>
      </c>
    </row>
    <row r="305" spans="1:6">
      <c r="A305" s="20" t="s">
        <v>373</v>
      </c>
      <c r="B305" s="20" t="s">
        <v>147</v>
      </c>
      <c r="C305" s="21">
        <v>0</v>
      </c>
      <c r="D305" s="21">
        <v>0</v>
      </c>
      <c r="E305" s="21">
        <v>4395</v>
      </c>
      <c r="F305" s="21">
        <f t="shared" si="4"/>
        <v>0</v>
      </c>
    </row>
    <row r="306" spans="1:6">
      <c r="A306" s="20" t="s">
        <v>374</v>
      </c>
      <c r="B306" s="20" t="s">
        <v>152</v>
      </c>
      <c r="C306" s="21">
        <v>0</v>
      </c>
      <c r="D306" s="21">
        <v>0</v>
      </c>
      <c r="E306" s="21">
        <v>22963.32</v>
      </c>
      <c r="F306" s="21">
        <f t="shared" si="4"/>
        <v>0</v>
      </c>
    </row>
    <row r="307" spans="1:6">
      <c r="A307" s="28" t="s">
        <v>375</v>
      </c>
      <c r="B307" s="28" t="s">
        <v>156</v>
      </c>
      <c r="C307" s="29">
        <v>0</v>
      </c>
      <c r="D307" s="29">
        <v>0</v>
      </c>
      <c r="E307" s="29">
        <v>188829.98</v>
      </c>
      <c r="F307" s="29">
        <f t="shared" si="4"/>
        <v>0</v>
      </c>
    </row>
    <row r="308" spans="1:6">
      <c r="A308" s="20" t="s">
        <v>376</v>
      </c>
      <c r="B308" s="20" t="s">
        <v>160</v>
      </c>
      <c r="C308" s="21">
        <v>0</v>
      </c>
      <c r="D308" s="21">
        <v>0</v>
      </c>
      <c r="E308" s="21">
        <v>26641.71</v>
      </c>
      <c r="F308" s="21">
        <f t="shared" si="4"/>
        <v>0</v>
      </c>
    </row>
    <row r="309" spans="1:6">
      <c r="A309" s="20" t="s">
        <v>377</v>
      </c>
      <c r="B309" s="20" t="s">
        <v>162</v>
      </c>
      <c r="C309" s="21">
        <v>0</v>
      </c>
      <c r="D309" s="21">
        <v>0</v>
      </c>
      <c r="E309" s="21">
        <v>2592.4299999999998</v>
      </c>
      <c r="F309" s="21">
        <f t="shared" si="4"/>
        <v>0</v>
      </c>
    </row>
    <row r="310" spans="1:6">
      <c r="A310" s="20" t="s">
        <v>378</v>
      </c>
      <c r="B310" s="20" t="s">
        <v>164</v>
      </c>
      <c r="C310" s="21">
        <v>0</v>
      </c>
      <c r="D310" s="21">
        <v>0</v>
      </c>
      <c r="E310" s="21">
        <v>7479.57</v>
      </c>
      <c r="F310" s="21">
        <f t="shared" si="4"/>
        <v>0</v>
      </c>
    </row>
    <row r="311" spans="1:6">
      <c r="A311" s="20" t="s">
        <v>379</v>
      </c>
      <c r="B311" s="20" t="s">
        <v>170</v>
      </c>
      <c r="C311" s="21">
        <v>0</v>
      </c>
      <c r="D311" s="21">
        <v>0</v>
      </c>
      <c r="E311" s="21">
        <v>1644.23</v>
      </c>
      <c r="F311" s="21">
        <f t="shared" si="4"/>
        <v>0</v>
      </c>
    </row>
    <row r="312" spans="1:6">
      <c r="A312" s="20" t="s">
        <v>380</v>
      </c>
      <c r="B312" s="20" t="s">
        <v>172</v>
      </c>
      <c r="C312" s="21">
        <v>0</v>
      </c>
      <c r="D312" s="21">
        <v>0</v>
      </c>
      <c r="E312" s="21">
        <v>45639.14</v>
      </c>
      <c r="F312" s="21">
        <f t="shared" si="4"/>
        <v>0</v>
      </c>
    </row>
    <row r="313" spans="1:6">
      <c r="A313" s="20" t="s">
        <v>382</v>
      </c>
      <c r="B313" s="20" t="s">
        <v>176</v>
      </c>
      <c r="C313" s="21">
        <v>0</v>
      </c>
      <c r="D313" s="21">
        <v>0</v>
      </c>
      <c r="E313" s="21">
        <v>43466.29</v>
      </c>
      <c r="F313" s="21">
        <f t="shared" si="4"/>
        <v>0</v>
      </c>
    </row>
    <row r="314" spans="1:6">
      <c r="A314" s="20" t="s">
        <v>383</v>
      </c>
      <c r="B314" s="20" t="s">
        <v>178</v>
      </c>
      <c r="C314" s="21">
        <v>0</v>
      </c>
      <c r="D314" s="21">
        <v>0</v>
      </c>
      <c r="E314" s="21">
        <v>286</v>
      </c>
      <c r="F314" s="21">
        <f t="shared" si="4"/>
        <v>0</v>
      </c>
    </row>
    <row r="315" spans="1:6">
      <c r="A315" s="20" t="s">
        <v>384</v>
      </c>
      <c r="B315" s="20" t="s">
        <v>180</v>
      </c>
      <c r="C315" s="21">
        <v>0</v>
      </c>
      <c r="D315" s="21">
        <v>0</v>
      </c>
      <c r="E315" s="21">
        <v>985.92</v>
      </c>
      <c r="F315" s="21">
        <f t="shared" si="4"/>
        <v>0</v>
      </c>
    </row>
    <row r="316" spans="1:6">
      <c r="A316" s="20" t="s">
        <v>385</v>
      </c>
      <c r="B316" s="20" t="s">
        <v>184</v>
      </c>
      <c r="C316" s="21">
        <v>0</v>
      </c>
      <c r="D316" s="21">
        <v>0</v>
      </c>
      <c r="E316" s="21">
        <v>427.02</v>
      </c>
      <c r="F316" s="21">
        <f t="shared" si="4"/>
        <v>0</v>
      </c>
    </row>
    <row r="317" spans="1:6">
      <c r="A317" s="20" t="s">
        <v>386</v>
      </c>
      <c r="B317" s="20" t="s">
        <v>186</v>
      </c>
      <c r="C317" s="21">
        <v>0</v>
      </c>
      <c r="D317" s="21">
        <v>0</v>
      </c>
      <c r="E317" s="21">
        <v>2319</v>
      </c>
      <c r="F317" s="21">
        <f t="shared" si="4"/>
        <v>0</v>
      </c>
    </row>
    <row r="318" spans="1:6">
      <c r="A318" s="20" t="s">
        <v>387</v>
      </c>
      <c r="B318" s="20" t="s">
        <v>188</v>
      </c>
      <c r="C318" s="21">
        <v>0</v>
      </c>
      <c r="D318" s="21">
        <v>0</v>
      </c>
      <c r="E318" s="21">
        <v>4825.2299999999996</v>
      </c>
      <c r="F318" s="21">
        <f t="shared" si="4"/>
        <v>0</v>
      </c>
    </row>
    <row r="319" spans="1:6">
      <c r="A319" s="20" t="s">
        <v>389</v>
      </c>
      <c r="B319" s="20" t="s">
        <v>192</v>
      </c>
      <c r="C319" s="21">
        <v>0</v>
      </c>
      <c r="D319" s="21">
        <v>0</v>
      </c>
      <c r="E319" s="21">
        <v>1894.82</v>
      </c>
      <c r="F319" s="21">
        <f t="shared" si="4"/>
        <v>0</v>
      </c>
    </row>
    <row r="320" spans="1:6">
      <c r="A320" s="20" t="s">
        <v>390</v>
      </c>
      <c r="B320" s="20" t="s">
        <v>194</v>
      </c>
      <c r="C320" s="21">
        <v>0</v>
      </c>
      <c r="D320" s="21">
        <v>0</v>
      </c>
      <c r="E320" s="21">
        <v>15106.16</v>
      </c>
      <c r="F320" s="21">
        <f t="shared" si="4"/>
        <v>0</v>
      </c>
    </row>
    <row r="321" spans="1:6">
      <c r="A321" s="20" t="s">
        <v>392</v>
      </c>
      <c r="B321" s="20" t="s">
        <v>198</v>
      </c>
      <c r="C321" s="21">
        <v>0</v>
      </c>
      <c r="D321" s="21">
        <v>0</v>
      </c>
      <c r="E321" s="21">
        <v>1126.25</v>
      </c>
      <c r="F321" s="21">
        <f t="shared" si="4"/>
        <v>0</v>
      </c>
    </row>
    <row r="322" spans="1:6">
      <c r="A322" s="20" t="s">
        <v>393</v>
      </c>
      <c r="B322" s="20" t="s">
        <v>200</v>
      </c>
      <c r="C322" s="21">
        <v>0</v>
      </c>
      <c r="D322" s="21">
        <v>0</v>
      </c>
      <c r="E322" s="21">
        <v>11010.5</v>
      </c>
      <c r="F322" s="21">
        <f t="shared" si="4"/>
        <v>0</v>
      </c>
    </row>
    <row r="323" spans="1:6">
      <c r="A323" s="20" t="s">
        <v>394</v>
      </c>
      <c r="B323" s="20" t="s">
        <v>202</v>
      </c>
      <c r="C323" s="21">
        <v>0</v>
      </c>
      <c r="D323" s="21">
        <v>0</v>
      </c>
      <c r="E323" s="21">
        <v>6453.21</v>
      </c>
      <c r="F323" s="21">
        <f t="shared" si="4"/>
        <v>0</v>
      </c>
    </row>
    <row r="324" spans="1:6">
      <c r="A324" s="20" t="s">
        <v>396</v>
      </c>
      <c r="B324" s="20" t="s">
        <v>209</v>
      </c>
      <c r="C324" s="21">
        <v>0</v>
      </c>
      <c r="D324" s="21">
        <v>0</v>
      </c>
      <c r="E324" s="21">
        <v>10000</v>
      </c>
      <c r="F324" s="21">
        <f t="shared" si="4"/>
        <v>0</v>
      </c>
    </row>
    <row r="325" spans="1:6">
      <c r="A325" s="20" t="s">
        <v>397</v>
      </c>
      <c r="B325" s="20" t="s">
        <v>211</v>
      </c>
      <c r="C325" s="21">
        <v>0</v>
      </c>
      <c r="D325" s="21">
        <v>0</v>
      </c>
      <c r="E325" s="21">
        <v>6932.5</v>
      </c>
      <c r="F325" s="21">
        <f t="shared" si="4"/>
        <v>0</v>
      </c>
    </row>
    <row r="326" spans="1:6">
      <c r="A326" s="28" t="s">
        <v>402</v>
      </c>
      <c r="B326" s="28" t="s">
        <v>220</v>
      </c>
      <c r="C326" s="29">
        <v>0</v>
      </c>
      <c r="D326" s="29">
        <v>0</v>
      </c>
      <c r="E326" s="29">
        <v>1664.7</v>
      </c>
      <c r="F326" s="29">
        <f t="shared" si="4"/>
        <v>0</v>
      </c>
    </row>
    <row r="327" spans="1:6">
      <c r="A327" s="20" t="s">
        <v>403</v>
      </c>
      <c r="B327" s="20" t="s">
        <v>224</v>
      </c>
      <c r="C327" s="21">
        <v>0</v>
      </c>
      <c r="D327" s="21">
        <v>0</v>
      </c>
      <c r="E327" s="21">
        <v>364.71</v>
      </c>
      <c r="F327" s="21">
        <f t="shared" si="4"/>
        <v>0</v>
      </c>
    </row>
    <row r="328" spans="1:6">
      <c r="A328" s="20" t="s">
        <v>404</v>
      </c>
      <c r="B328" s="20" t="s">
        <v>226</v>
      </c>
      <c r="C328" s="21">
        <v>0</v>
      </c>
      <c r="D328" s="21">
        <v>0</v>
      </c>
      <c r="E328" s="21">
        <v>1299.99</v>
      </c>
      <c r="F328" s="21">
        <f t="shared" si="4"/>
        <v>0</v>
      </c>
    </row>
    <row r="329" spans="1:6">
      <c r="A329" s="28" t="s">
        <v>429</v>
      </c>
      <c r="B329" s="28" t="s">
        <v>230</v>
      </c>
      <c r="C329" s="29">
        <v>0</v>
      </c>
      <c r="D329" s="29">
        <v>0</v>
      </c>
      <c r="E329" s="29">
        <v>318066.5</v>
      </c>
      <c r="F329" s="29">
        <f t="shared" si="4"/>
        <v>0</v>
      </c>
    </row>
    <row r="330" spans="1:6">
      <c r="A330" s="20" t="s">
        <v>431</v>
      </c>
      <c r="B330" s="20" t="s">
        <v>55</v>
      </c>
      <c r="C330" s="21">
        <v>0</v>
      </c>
      <c r="D330" s="21">
        <v>0</v>
      </c>
      <c r="E330" s="21">
        <v>65755.86</v>
      </c>
      <c r="F330" s="21">
        <f t="shared" ref="F330:F393" si="5">IF(D330=0,0,E330/D330*100)</f>
        <v>0</v>
      </c>
    </row>
    <row r="331" spans="1:6">
      <c r="A331" s="20" t="s">
        <v>432</v>
      </c>
      <c r="B331" s="20" t="s">
        <v>57</v>
      </c>
      <c r="C331" s="21">
        <v>0</v>
      </c>
      <c r="D331" s="21">
        <v>0</v>
      </c>
      <c r="E331" s="21">
        <v>252310.64</v>
      </c>
      <c r="F331" s="21">
        <f t="shared" si="5"/>
        <v>0</v>
      </c>
    </row>
    <row r="332" spans="1:6">
      <c r="A332" s="28" t="s">
        <v>422</v>
      </c>
      <c r="B332" s="28" t="s">
        <v>239</v>
      </c>
      <c r="C332" s="29">
        <v>0</v>
      </c>
      <c r="D332" s="29">
        <v>0</v>
      </c>
      <c r="E332" s="29">
        <v>1360</v>
      </c>
      <c r="F332" s="29">
        <f t="shared" si="5"/>
        <v>0</v>
      </c>
    </row>
    <row r="333" spans="1:6">
      <c r="A333" s="20" t="s">
        <v>423</v>
      </c>
      <c r="B333" s="20" t="s">
        <v>243</v>
      </c>
      <c r="C333" s="21">
        <v>0</v>
      </c>
      <c r="D333" s="21">
        <v>0</v>
      </c>
      <c r="E333" s="21">
        <v>1360</v>
      </c>
      <c r="F333" s="21">
        <f t="shared" si="5"/>
        <v>0</v>
      </c>
    </row>
    <row r="334" spans="1:6">
      <c r="A334" s="28" t="s">
        <v>406</v>
      </c>
      <c r="B334" s="28" t="s">
        <v>252</v>
      </c>
      <c r="C334" s="29">
        <v>0</v>
      </c>
      <c r="D334" s="29">
        <v>0</v>
      </c>
      <c r="E334" s="29">
        <v>9817.2800000000007</v>
      </c>
      <c r="F334" s="29">
        <f t="shared" si="5"/>
        <v>0</v>
      </c>
    </row>
    <row r="335" spans="1:6">
      <c r="A335" s="20" t="s">
        <v>408</v>
      </c>
      <c r="B335" s="20" t="s">
        <v>113</v>
      </c>
      <c r="C335" s="21">
        <v>0</v>
      </c>
      <c r="D335" s="21">
        <v>0</v>
      </c>
      <c r="E335" s="21">
        <v>116.87</v>
      </c>
      <c r="F335" s="21">
        <f t="shared" si="5"/>
        <v>0</v>
      </c>
    </row>
    <row r="336" spans="1:6">
      <c r="A336" s="20" t="s">
        <v>411</v>
      </c>
      <c r="B336" s="20" t="s">
        <v>115</v>
      </c>
      <c r="C336" s="21">
        <v>0</v>
      </c>
      <c r="D336" s="21">
        <v>0</v>
      </c>
      <c r="E336" s="21">
        <v>6900.41</v>
      </c>
      <c r="F336" s="21">
        <f t="shared" si="5"/>
        <v>0</v>
      </c>
    </row>
    <row r="337" spans="1:6">
      <c r="A337" s="20" t="s">
        <v>424</v>
      </c>
      <c r="B337" s="20" t="s">
        <v>269</v>
      </c>
      <c r="C337" s="21">
        <v>0</v>
      </c>
      <c r="D337" s="21">
        <v>0</v>
      </c>
      <c r="E337" s="21">
        <v>2800</v>
      </c>
      <c r="F337" s="21">
        <f t="shared" si="5"/>
        <v>0</v>
      </c>
    </row>
    <row r="338" spans="1:6">
      <c r="A338" s="26" t="s">
        <v>440</v>
      </c>
      <c r="B338" s="26" t="s">
        <v>327</v>
      </c>
      <c r="C338" s="27">
        <v>590700</v>
      </c>
      <c r="D338" s="27">
        <v>590700</v>
      </c>
      <c r="E338" s="27">
        <v>0</v>
      </c>
      <c r="F338" s="27">
        <f t="shared" si="5"/>
        <v>0</v>
      </c>
    </row>
    <row r="339" spans="1:6">
      <c r="A339" s="28" t="s">
        <v>422</v>
      </c>
      <c r="B339" s="28" t="s">
        <v>239</v>
      </c>
      <c r="C339" s="29">
        <v>590700</v>
      </c>
      <c r="D339" s="29">
        <v>590700</v>
      </c>
      <c r="E339" s="29">
        <v>0</v>
      </c>
      <c r="F339" s="29">
        <f t="shared" si="5"/>
        <v>0</v>
      </c>
    </row>
    <row r="340" spans="1:6">
      <c r="A340" s="20" t="s">
        <v>423</v>
      </c>
      <c r="B340" s="20" t="s">
        <v>243</v>
      </c>
      <c r="C340" s="21">
        <v>590700</v>
      </c>
      <c r="D340" s="21">
        <v>590700</v>
      </c>
      <c r="E340" s="21">
        <v>0</v>
      </c>
      <c r="F340" s="21">
        <f t="shared" si="5"/>
        <v>0</v>
      </c>
    </row>
    <row r="341" spans="1:6">
      <c r="A341" s="26" t="s">
        <v>441</v>
      </c>
      <c r="B341" s="26" t="s">
        <v>329</v>
      </c>
      <c r="C341" s="27">
        <v>0</v>
      </c>
      <c r="D341" s="27">
        <v>0</v>
      </c>
      <c r="E341" s="27">
        <v>531475.72</v>
      </c>
      <c r="F341" s="27">
        <f t="shared" si="5"/>
        <v>0</v>
      </c>
    </row>
    <row r="342" spans="1:6">
      <c r="A342" s="28" t="s">
        <v>369</v>
      </c>
      <c r="B342" s="28" t="s">
        <v>135</v>
      </c>
      <c r="C342" s="29">
        <v>0</v>
      </c>
      <c r="D342" s="29">
        <v>0</v>
      </c>
      <c r="E342" s="29">
        <v>447407.62</v>
      </c>
      <c r="F342" s="29">
        <f t="shared" si="5"/>
        <v>0</v>
      </c>
    </row>
    <row r="343" spans="1:6">
      <c r="A343" s="20" t="s">
        <v>370</v>
      </c>
      <c r="B343" s="20" t="s">
        <v>139</v>
      </c>
      <c r="C343" s="21">
        <v>0</v>
      </c>
      <c r="D343" s="21">
        <v>0</v>
      </c>
      <c r="E343" s="21">
        <v>372470.11</v>
      </c>
      <c r="F343" s="21">
        <f t="shared" si="5"/>
        <v>0</v>
      </c>
    </row>
    <row r="344" spans="1:6">
      <c r="A344" s="20" t="s">
        <v>373</v>
      </c>
      <c r="B344" s="20" t="s">
        <v>147</v>
      </c>
      <c r="C344" s="21">
        <v>0</v>
      </c>
      <c r="D344" s="21">
        <v>0</v>
      </c>
      <c r="E344" s="21">
        <v>12400</v>
      </c>
      <c r="F344" s="21">
        <f t="shared" si="5"/>
        <v>0</v>
      </c>
    </row>
    <row r="345" spans="1:6">
      <c r="A345" s="20" t="s">
        <v>374</v>
      </c>
      <c r="B345" s="20" t="s">
        <v>152</v>
      </c>
      <c r="C345" s="21">
        <v>0</v>
      </c>
      <c r="D345" s="21">
        <v>0</v>
      </c>
      <c r="E345" s="21">
        <v>62537.51</v>
      </c>
      <c r="F345" s="21">
        <f t="shared" si="5"/>
        <v>0</v>
      </c>
    </row>
    <row r="346" spans="1:6">
      <c r="A346" s="28" t="s">
        <v>375</v>
      </c>
      <c r="B346" s="28" t="s">
        <v>156</v>
      </c>
      <c r="C346" s="29">
        <v>0</v>
      </c>
      <c r="D346" s="29">
        <v>0</v>
      </c>
      <c r="E346" s="29">
        <v>8247.85</v>
      </c>
      <c r="F346" s="29">
        <f t="shared" si="5"/>
        <v>0</v>
      </c>
    </row>
    <row r="347" spans="1:6">
      <c r="A347" s="20" t="s">
        <v>377</v>
      </c>
      <c r="B347" s="20" t="s">
        <v>162</v>
      </c>
      <c r="C347" s="21">
        <v>0</v>
      </c>
      <c r="D347" s="21">
        <v>0</v>
      </c>
      <c r="E347" s="21">
        <v>7701.01</v>
      </c>
      <c r="F347" s="21">
        <f t="shared" si="5"/>
        <v>0</v>
      </c>
    </row>
    <row r="348" spans="1:6">
      <c r="A348" s="20" t="s">
        <v>380</v>
      </c>
      <c r="B348" s="20" t="s">
        <v>172</v>
      </c>
      <c r="C348" s="21">
        <v>0</v>
      </c>
      <c r="D348" s="21">
        <v>0</v>
      </c>
      <c r="E348" s="21">
        <v>461.84</v>
      </c>
      <c r="F348" s="21">
        <f t="shared" si="5"/>
        <v>0</v>
      </c>
    </row>
    <row r="349" spans="1:6">
      <c r="A349" s="20" t="s">
        <v>401</v>
      </c>
      <c r="B349" s="20" t="s">
        <v>205</v>
      </c>
      <c r="C349" s="21">
        <v>0</v>
      </c>
      <c r="D349" s="21">
        <v>0</v>
      </c>
      <c r="E349" s="21">
        <v>85</v>
      </c>
      <c r="F349" s="21">
        <f t="shared" si="5"/>
        <v>0</v>
      </c>
    </row>
    <row r="350" spans="1:6">
      <c r="A350" s="28" t="s">
        <v>402</v>
      </c>
      <c r="B350" s="28" t="s">
        <v>220</v>
      </c>
      <c r="C350" s="29">
        <v>0</v>
      </c>
      <c r="D350" s="29">
        <v>0</v>
      </c>
      <c r="E350" s="29">
        <v>0.25</v>
      </c>
      <c r="F350" s="29">
        <f t="shared" si="5"/>
        <v>0</v>
      </c>
    </row>
    <row r="351" spans="1:6">
      <c r="A351" s="20" t="s">
        <v>403</v>
      </c>
      <c r="B351" s="20" t="s">
        <v>224</v>
      </c>
      <c r="C351" s="21">
        <v>0</v>
      </c>
      <c r="D351" s="21">
        <v>0</v>
      </c>
      <c r="E351" s="21">
        <v>0.25</v>
      </c>
      <c r="F351" s="21">
        <f t="shared" si="5"/>
        <v>0</v>
      </c>
    </row>
    <row r="352" spans="1:6">
      <c r="A352" s="28" t="s">
        <v>422</v>
      </c>
      <c r="B352" s="28" t="s">
        <v>239</v>
      </c>
      <c r="C352" s="29">
        <v>0</v>
      </c>
      <c r="D352" s="29">
        <v>0</v>
      </c>
      <c r="E352" s="29">
        <v>75820</v>
      </c>
      <c r="F352" s="29">
        <f t="shared" si="5"/>
        <v>0</v>
      </c>
    </row>
    <row r="353" spans="1:6">
      <c r="A353" s="20" t="s">
        <v>423</v>
      </c>
      <c r="B353" s="20" t="s">
        <v>243</v>
      </c>
      <c r="C353" s="21">
        <v>0</v>
      </c>
      <c r="D353" s="21">
        <v>0</v>
      </c>
      <c r="E353" s="21">
        <v>75820</v>
      </c>
      <c r="F353" s="21">
        <f t="shared" si="5"/>
        <v>0</v>
      </c>
    </row>
    <row r="354" spans="1:6">
      <c r="A354" s="26" t="s">
        <v>442</v>
      </c>
      <c r="B354" s="26" t="s">
        <v>332</v>
      </c>
      <c r="C354" s="27">
        <v>241377.61</v>
      </c>
      <c r="D354" s="27">
        <v>241377.61</v>
      </c>
      <c r="E354" s="27">
        <v>94488.68</v>
      </c>
      <c r="F354" s="27">
        <f t="shared" si="5"/>
        <v>39.14558603840679</v>
      </c>
    </row>
    <row r="355" spans="1:6">
      <c r="A355" s="28" t="s">
        <v>369</v>
      </c>
      <c r="B355" s="28" t="s">
        <v>135</v>
      </c>
      <c r="C355" s="29">
        <v>123102.58</v>
      </c>
      <c r="D355" s="29">
        <v>123102.58</v>
      </c>
      <c r="E355" s="29">
        <v>10851.33</v>
      </c>
      <c r="F355" s="29">
        <f t="shared" si="5"/>
        <v>8.8148680555679668</v>
      </c>
    </row>
    <row r="356" spans="1:6">
      <c r="A356" s="20" t="s">
        <v>370</v>
      </c>
      <c r="B356" s="20" t="s">
        <v>139</v>
      </c>
      <c r="C356" s="21">
        <v>111033.7</v>
      </c>
      <c r="D356" s="21">
        <v>111033.7</v>
      </c>
      <c r="E356" s="21">
        <v>9226.89</v>
      </c>
      <c r="F356" s="21">
        <f t="shared" si="5"/>
        <v>8.3099905704304184</v>
      </c>
    </row>
    <row r="357" spans="1:6">
      <c r="A357" s="20" t="s">
        <v>373</v>
      </c>
      <c r="B357" s="20" t="s">
        <v>147</v>
      </c>
      <c r="C357" s="21">
        <v>0</v>
      </c>
      <c r="D357" s="21">
        <v>0</v>
      </c>
      <c r="E357" s="21">
        <v>300</v>
      </c>
      <c r="F357" s="21">
        <f t="shared" si="5"/>
        <v>0</v>
      </c>
    </row>
    <row r="358" spans="1:6">
      <c r="A358" s="20" t="s">
        <v>374</v>
      </c>
      <c r="B358" s="20" t="s">
        <v>152</v>
      </c>
      <c r="C358" s="21">
        <v>12068.88</v>
      </c>
      <c r="D358" s="21">
        <v>12068.88</v>
      </c>
      <c r="E358" s="21">
        <v>1324.44</v>
      </c>
      <c r="F358" s="21">
        <f t="shared" si="5"/>
        <v>10.9740091872651</v>
      </c>
    </row>
    <row r="359" spans="1:6">
      <c r="A359" s="28" t="s">
        <v>375</v>
      </c>
      <c r="B359" s="28" t="s">
        <v>156</v>
      </c>
      <c r="C359" s="29">
        <v>94137.27</v>
      </c>
      <c r="D359" s="29">
        <v>94137.27</v>
      </c>
      <c r="E359" s="29">
        <v>72897.14</v>
      </c>
      <c r="F359" s="29">
        <f t="shared" si="5"/>
        <v>77.437066105698619</v>
      </c>
    </row>
    <row r="360" spans="1:6">
      <c r="A360" s="20" t="s">
        <v>376</v>
      </c>
      <c r="B360" s="20" t="s">
        <v>160</v>
      </c>
      <c r="C360" s="21">
        <v>0</v>
      </c>
      <c r="D360" s="21">
        <v>0</v>
      </c>
      <c r="E360" s="21">
        <v>12068.45</v>
      </c>
      <c r="F360" s="21">
        <f t="shared" si="5"/>
        <v>0</v>
      </c>
    </row>
    <row r="361" spans="1:6">
      <c r="A361" s="20" t="s">
        <v>377</v>
      </c>
      <c r="B361" s="20" t="s">
        <v>162</v>
      </c>
      <c r="C361" s="21">
        <v>16896.43</v>
      </c>
      <c r="D361" s="21">
        <v>16896.43</v>
      </c>
      <c r="E361" s="21">
        <v>378.6</v>
      </c>
      <c r="F361" s="21">
        <f t="shared" si="5"/>
        <v>2.2407100198089185</v>
      </c>
    </row>
    <row r="362" spans="1:6">
      <c r="A362" s="20" t="s">
        <v>378</v>
      </c>
      <c r="B362" s="20" t="s">
        <v>164</v>
      </c>
      <c r="C362" s="21">
        <v>43447.97</v>
      </c>
      <c r="D362" s="21">
        <v>43447.97</v>
      </c>
      <c r="E362" s="21">
        <v>1215</v>
      </c>
      <c r="F362" s="21">
        <f t="shared" si="5"/>
        <v>2.796448257536543</v>
      </c>
    </row>
    <row r="363" spans="1:6">
      <c r="A363" s="20" t="s">
        <v>421</v>
      </c>
      <c r="B363" s="20" t="s">
        <v>166</v>
      </c>
      <c r="C363" s="21">
        <v>4827.55</v>
      </c>
      <c r="D363" s="21">
        <v>4827.55</v>
      </c>
      <c r="E363" s="21">
        <v>0</v>
      </c>
      <c r="F363" s="21">
        <f t="shared" si="5"/>
        <v>0</v>
      </c>
    </row>
    <row r="364" spans="1:6">
      <c r="A364" s="20" t="s">
        <v>379</v>
      </c>
      <c r="B364" s="20" t="s">
        <v>170</v>
      </c>
      <c r="C364" s="21">
        <v>2413.7800000000002</v>
      </c>
      <c r="D364" s="21">
        <v>2413.7800000000002</v>
      </c>
      <c r="E364" s="21">
        <v>151.25</v>
      </c>
      <c r="F364" s="21">
        <f t="shared" si="5"/>
        <v>6.2661054445724131</v>
      </c>
    </row>
    <row r="365" spans="1:6">
      <c r="A365" s="20" t="s">
        <v>380</v>
      </c>
      <c r="B365" s="20" t="s">
        <v>172</v>
      </c>
      <c r="C365" s="21">
        <v>0</v>
      </c>
      <c r="D365" s="21">
        <v>0</v>
      </c>
      <c r="E365" s="21">
        <v>16662.650000000001</v>
      </c>
      <c r="F365" s="21">
        <f t="shared" si="5"/>
        <v>0</v>
      </c>
    </row>
    <row r="366" spans="1:6">
      <c r="A366" s="20" t="s">
        <v>381</v>
      </c>
      <c r="B366" s="20" t="s">
        <v>174</v>
      </c>
      <c r="C366" s="21">
        <v>21723.99</v>
      </c>
      <c r="D366" s="21">
        <v>21723.99</v>
      </c>
      <c r="E366" s="21">
        <v>0</v>
      </c>
      <c r="F366" s="21">
        <f t="shared" si="5"/>
        <v>0</v>
      </c>
    </row>
    <row r="367" spans="1:6">
      <c r="A367" s="20" t="s">
        <v>382</v>
      </c>
      <c r="B367" s="20" t="s">
        <v>176</v>
      </c>
      <c r="C367" s="21">
        <v>0</v>
      </c>
      <c r="D367" s="21">
        <v>0</v>
      </c>
      <c r="E367" s="21">
        <v>1575.04</v>
      </c>
      <c r="F367" s="21">
        <f t="shared" si="5"/>
        <v>0</v>
      </c>
    </row>
    <row r="368" spans="1:6">
      <c r="A368" s="20" t="s">
        <v>385</v>
      </c>
      <c r="B368" s="20" t="s">
        <v>184</v>
      </c>
      <c r="C368" s="21">
        <v>0</v>
      </c>
      <c r="D368" s="21">
        <v>0</v>
      </c>
      <c r="E368" s="21">
        <v>59.06</v>
      </c>
      <c r="F368" s="21">
        <f t="shared" si="5"/>
        <v>0</v>
      </c>
    </row>
    <row r="369" spans="1:6">
      <c r="A369" s="20" t="s">
        <v>386</v>
      </c>
      <c r="B369" s="20" t="s">
        <v>186</v>
      </c>
      <c r="C369" s="21">
        <v>0</v>
      </c>
      <c r="D369" s="21">
        <v>0</v>
      </c>
      <c r="E369" s="21">
        <v>2220.3000000000002</v>
      </c>
      <c r="F369" s="21">
        <f t="shared" si="5"/>
        <v>0</v>
      </c>
    </row>
    <row r="370" spans="1:6">
      <c r="A370" s="20" t="s">
        <v>387</v>
      </c>
      <c r="B370" s="20" t="s">
        <v>188</v>
      </c>
      <c r="C370" s="21">
        <v>0</v>
      </c>
      <c r="D370" s="21">
        <v>0</v>
      </c>
      <c r="E370" s="21">
        <v>3363.25</v>
      </c>
      <c r="F370" s="21">
        <f t="shared" si="5"/>
        <v>0</v>
      </c>
    </row>
    <row r="371" spans="1:6">
      <c r="A371" s="20" t="s">
        <v>389</v>
      </c>
      <c r="B371" s="20" t="s">
        <v>192</v>
      </c>
      <c r="C371" s="21">
        <v>0</v>
      </c>
      <c r="D371" s="21">
        <v>0</v>
      </c>
      <c r="E371" s="21">
        <v>15530.71</v>
      </c>
      <c r="F371" s="21">
        <f t="shared" si="5"/>
        <v>0</v>
      </c>
    </row>
    <row r="372" spans="1:6">
      <c r="A372" s="20" t="s">
        <v>390</v>
      </c>
      <c r="B372" s="20" t="s">
        <v>194</v>
      </c>
      <c r="C372" s="21">
        <v>4827.55</v>
      </c>
      <c r="D372" s="21">
        <v>4827.55</v>
      </c>
      <c r="E372" s="21">
        <v>4071.51</v>
      </c>
      <c r="F372" s="21">
        <f t="shared" si="5"/>
        <v>84.339053971476218</v>
      </c>
    </row>
    <row r="373" spans="1:6">
      <c r="A373" s="20" t="s">
        <v>391</v>
      </c>
      <c r="B373" s="20" t="s">
        <v>196</v>
      </c>
      <c r="C373" s="21">
        <v>0</v>
      </c>
      <c r="D373" s="21">
        <v>0</v>
      </c>
      <c r="E373" s="21">
        <v>4000</v>
      </c>
      <c r="F373" s="21">
        <f t="shared" si="5"/>
        <v>0</v>
      </c>
    </row>
    <row r="374" spans="1:6">
      <c r="A374" s="20" t="s">
        <v>394</v>
      </c>
      <c r="B374" s="20" t="s">
        <v>202</v>
      </c>
      <c r="C374" s="21">
        <v>0</v>
      </c>
      <c r="D374" s="21">
        <v>0</v>
      </c>
      <c r="E374" s="21">
        <v>1026.32</v>
      </c>
      <c r="F374" s="21">
        <f t="shared" si="5"/>
        <v>0</v>
      </c>
    </row>
    <row r="375" spans="1:6">
      <c r="A375" s="20" t="s">
        <v>397</v>
      </c>
      <c r="B375" s="20" t="s">
        <v>211</v>
      </c>
      <c r="C375" s="21">
        <v>0</v>
      </c>
      <c r="D375" s="21">
        <v>0</v>
      </c>
      <c r="E375" s="21">
        <v>500</v>
      </c>
      <c r="F375" s="21">
        <f t="shared" si="5"/>
        <v>0</v>
      </c>
    </row>
    <row r="376" spans="1:6">
      <c r="A376" s="20" t="s">
        <v>398</v>
      </c>
      <c r="B376" s="20" t="s">
        <v>213</v>
      </c>
      <c r="C376" s="21">
        <v>0</v>
      </c>
      <c r="D376" s="21">
        <v>0</v>
      </c>
      <c r="E376" s="21">
        <v>75</v>
      </c>
      <c r="F376" s="21">
        <f t="shared" si="5"/>
        <v>0</v>
      </c>
    </row>
    <row r="377" spans="1:6">
      <c r="A377" s="20" t="s">
        <v>401</v>
      </c>
      <c r="B377" s="20" t="s">
        <v>205</v>
      </c>
      <c r="C377" s="21">
        <v>0</v>
      </c>
      <c r="D377" s="21">
        <v>0</v>
      </c>
      <c r="E377" s="21">
        <v>10000</v>
      </c>
      <c r="F377" s="21">
        <f t="shared" si="5"/>
        <v>0</v>
      </c>
    </row>
    <row r="378" spans="1:6">
      <c r="A378" s="28" t="s">
        <v>402</v>
      </c>
      <c r="B378" s="28" t="s">
        <v>220</v>
      </c>
      <c r="C378" s="29">
        <v>0</v>
      </c>
      <c r="D378" s="29">
        <v>0</v>
      </c>
      <c r="E378" s="29">
        <v>40.090000000000003</v>
      </c>
      <c r="F378" s="29">
        <f t="shared" si="5"/>
        <v>0</v>
      </c>
    </row>
    <row r="379" spans="1:6">
      <c r="A379" s="20" t="s">
        <v>403</v>
      </c>
      <c r="B379" s="20" t="s">
        <v>224</v>
      </c>
      <c r="C379" s="21">
        <v>0</v>
      </c>
      <c r="D379" s="21">
        <v>0</v>
      </c>
      <c r="E379" s="21">
        <v>33.79</v>
      </c>
      <c r="F379" s="21">
        <f t="shared" si="5"/>
        <v>0</v>
      </c>
    </row>
    <row r="380" spans="1:6">
      <c r="A380" s="20" t="s">
        <v>404</v>
      </c>
      <c r="B380" s="20" t="s">
        <v>226</v>
      </c>
      <c r="C380" s="21">
        <v>0</v>
      </c>
      <c r="D380" s="21">
        <v>0</v>
      </c>
      <c r="E380" s="21">
        <v>6.3</v>
      </c>
      <c r="F380" s="21">
        <f t="shared" si="5"/>
        <v>0</v>
      </c>
    </row>
    <row r="381" spans="1:6">
      <c r="A381" s="28" t="s">
        <v>422</v>
      </c>
      <c r="B381" s="28" t="s">
        <v>239</v>
      </c>
      <c r="C381" s="29">
        <v>4827.55</v>
      </c>
      <c r="D381" s="29">
        <v>4827.55</v>
      </c>
      <c r="E381" s="29">
        <v>2500</v>
      </c>
      <c r="F381" s="29">
        <f t="shared" si="5"/>
        <v>51.786102681484394</v>
      </c>
    </row>
    <row r="382" spans="1:6">
      <c r="A382" s="20" t="s">
        <v>423</v>
      </c>
      <c r="B382" s="20" t="s">
        <v>243</v>
      </c>
      <c r="C382" s="21">
        <v>4827.55</v>
      </c>
      <c r="D382" s="21">
        <v>4827.55</v>
      </c>
      <c r="E382" s="21">
        <v>2500</v>
      </c>
      <c r="F382" s="21">
        <f t="shared" si="5"/>
        <v>51.786102681484394</v>
      </c>
    </row>
    <row r="383" spans="1:6">
      <c r="A383" s="28" t="s">
        <v>406</v>
      </c>
      <c r="B383" s="28" t="s">
        <v>252</v>
      </c>
      <c r="C383" s="29">
        <v>19310.21</v>
      </c>
      <c r="D383" s="29">
        <v>19310.21</v>
      </c>
      <c r="E383" s="29">
        <v>8200.1200000000008</v>
      </c>
      <c r="F383" s="29">
        <f t="shared" si="5"/>
        <v>42.465203640975432</v>
      </c>
    </row>
    <row r="384" spans="1:6">
      <c r="A384" s="20" t="s">
        <v>408</v>
      </c>
      <c r="B384" s="20" t="s">
        <v>113</v>
      </c>
      <c r="C384" s="21">
        <v>16896.43</v>
      </c>
      <c r="D384" s="21">
        <v>16896.43</v>
      </c>
      <c r="E384" s="21">
        <v>1869.32</v>
      </c>
      <c r="F384" s="21">
        <f t="shared" si="5"/>
        <v>11.06340215063182</v>
      </c>
    </row>
    <row r="385" spans="1:6">
      <c r="A385" s="20" t="s">
        <v>409</v>
      </c>
      <c r="B385" s="20" t="s">
        <v>263</v>
      </c>
      <c r="C385" s="21">
        <v>0</v>
      </c>
      <c r="D385" s="21">
        <v>0</v>
      </c>
      <c r="E385" s="21">
        <v>1361.8</v>
      </c>
      <c r="F385" s="21">
        <f t="shared" si="5"/>
        <v>0</v>
      </c>
    </row>
    <row r="386" spans="1:6">
      <c r="A386" s="20" t="s">
        <v>410</v>
      </c>
      <c r="B386" s="20" t="s">
        <v>265</v>
      </c>
      <c r="C386" s="21">
        <v>0</v>
      </c>
      <c r="D386" s="21">
        <v>0</v>
      </c>
      <c r="E386" s="21">
        <v>469</v>
      </c>
      <c r="F386" s="21">
        <f t="shared" si="5"/>
        <v>0</v>
      </c>
    </row>
    <row r="387" spans="1:6">
      <c r="A387" s="20" t="s">
        <v>411</v>
      </c>
      <c r="B387" s="20" t="s">
        <v>115</v>
      </c>
      <c r="C387" s="21">
        <v>0</v>
      </c>
      <c r="D387" s="21">
        <v>0</v>
      </c>
      <c r="E387" s="21">
        <v>4500</v>
      </c>
      <c r="F387" s="21">
        <f t="shared" si="5"/>
        <v>0</v>
      </c>
    </row>
    <row r="388" spans="1:6">
      <c r="A388" s="20" t="s">
        <v>413</v>
      </c>
      <c r="B388" s="20" t="s">
        <v>277</v>
      </c>
      <c r="C388" s="21">
        <v>2413.7800000000002</v>
      </c>
      <c r="D388" s="21">
        <v>2413.7800000000002</v>
      </c>
      <c r="E388" s="21">
        <v>0</v>
      </c>
      <c r="F388" s="21">
        <f t="shared" si="5"/>
        <v>0</v>
      </c>
    </row>
    <row r="389" spans="1:6">
      <c r="A389" s="26" t="s">
        <v>443</v>
      </c>
      <c r="B389" s="26" t="s">
        <v>336</v>
      </c>
      <c r="C389" s="27">
        <v>0</v>
      </c>
      <c r="D389" s="27">
        <v>0</v>
      </c>
      <c r="E389" s="27">
        <v>1562.74</v>
      </c>
      <c r="F389" s="27">
        <f t="shared" si="5"/>
        <v>0</v>
      </c>
    </row>
    <row r="390" spans="1:6">
      <c r="A390" s="28" t="s">
        <v>375</v>
      </c>
      <c r="B390" s="28" t="s">
        <v>156</v>
      </c>
      <c r="C390" s="29">
        <v>0</v>
      </c>
      <c r="D390" s="29">
        <v>0</v>
      </c>
      <c r="E390" s="29">
        <v>1562.74</v>
      </c>
      <c r="F390" s="29">
        <f t="shared" si="5"/>
        <v>0</v>
      </c>
    </row>
    <row r="391" spans="1:6">
      <c r="A391" s="20" t="s">
        <v>376</v>
      </c>
      <c r="B391" s="20" t="s">
        <v>160</v>
      </c>
      <c r="C391" s="21">
        <v>0</v>
      </c>
      <c r="D391" s="21">
        <v>0</v>
      </c>
      <c r="E391" s="21">
        <v>1562.74</v>
      </c>
      <c r="F391" s="21">
        <f t="shared" si="5"/>
        <v>0</v>
      </c>
    </row>
    <row r="392" spans="1:6">
      <c r="A392" s="24" t="s">
        <v>444</v>
      </c>
      <c r="B392" s="24" t="s">
        <v>445</v>
      </c>
      <c r="C392" s="25">
        <v>35432677.840000004</v>
      </c>
      <c r="D392" s="25">
        <v>36097315.909999996</v>
      </c>
      <c r="E392" s="25">
        <v>10629940.91</v>
      </c>
      <c r="F392" s="25">
        <f t="shared" si="5"/>
        <v>29.448009199640246</v>
      </c>
    </row>
    <row r="393" spans="1:6">
      <c r="A393" s="26" t="s">
        <v>446</v>
      </c>
      <c r="B393" s="26" t="s">
        <v>302</v>
      </c>
      <c r="C393" s="27">
        <v>4176517</v>
      </c>
      <c r="D393" s="27">
        <v>4268917</v>
      </c>
      <c r="E393" s="27">
        <v>1134206</v>
      </c>
      <c r="F393" s="27">
        <f t="shared" si="5"/>
        <v>26.56894008480371</v>
      </c>
    </row>
    <row r="394" spans="1:6">
      <c r="A394" s="28" t="s">
        <v>369</v>
      </c>
      <c r="B394" s="28" t="s">
        <v>135</v>
      </c>
      <c r="C394" s="29">
        <v>0</v>
      </c>
      <c r="D394" s="29">
        <v>0</v>
      </c>
      <c r="E394" s="29">
        <v>2596.0300000000002</v>
      </c>
      <c r="F394" s="29">
        <f t="shared" ref="F394:F457" si="6">IF(D394=0,0,E394/D394*100)</f>
        <v>0</v>
      </c>
    </row>
    <row r="395" spans="1:6">
      <c r="A395" s="20" t="s">
        <v>370</v>
      </c>
      <c r="B395" s="20" t="s">
        <v>139</v>
      </c>
      <c r="C395" s="21">
        <v>0</v>
      </c>
      <c r="D395" s="21">
        <v>0</v>
      </c>
      <c r="E395" s="21">
        <v>2138.2199999999998</v>
      </c>
      <c r="F395" s="21">
        <f t="shared" si="6"/>
        <v>0</v>
      </c>
    </row>
    <row r="396" spans="1:6">
      <c r="A396" s="20" t="s">
        <v>373</v>
      </c>
      <c r="B396" s="20" t="s">
        <v>147</v>
      </c>
      <c r="C396" s="21">
        <v>0</v>
      </c>
      <c r="D396" s="21">
        <v>0</v>
      </c>
      <c r="E396" s="21">
        <v>105</v>
      </c>
      <c r="F396" s="21">
        <f t="shared" si="6"/>
        <v>0</v>
      </c>
    </row>
    <row r="397" spans="1:6">
      <c r="A397" s="20" t="s">
        <v>374</v>
      </c>
      <c r="B397" s="20" t="s">
        <v>152</v>
      </c>
      <c r="C397" s="21">
        <v>0</v>
      </c>
      <c r="D397" s="21">
        <v>0</v>
      </c>
      <c r="E397" s="21">
        <v>352.81</v>
      </c>
      <c r="F397" s="21">
        <f t="shared" si="6"/>
        <v>0</v>
      </c>
    </row>
    <row r="398" spans="1:6">
      <c r="A398" s="28" t="s">
        <v>375</v>
      </c>
      <c r="B398" s="28" t="s">
        <v>156</v>
      </c>
      <c r="C398" s="29">
        <v>82543.28</v>
      </c>
      <c r="D398" s="29">
        <v>82543.28</v>
      </c>
      <c r="E398" s="29">
        <v>26815.83</v>
      </c>
      <c r="F398" s="29">
        <f t="shared" si="6"/>
        <v>32.48699348996066</v>
      </c>
    </row>
    <row r="399" spans="1:6">
      <c r="A399" s="20" t="s">
        <v>376</v>
      </c>
      <c r="B399" s="20" t="s">
        <v>160</v>
      </c>
      <c r="C399" s="21">
        <v>0</v>
      </c>
      <c r="D399" s="21">
        <v>0</v>
      </c>
      <c r="E399" s="21">
        <v>1763.94</v>
      </c>
      <c r="F399" s="21">
        <f t="shared" si="6"/>
        <v>0</v>
      </c>
    </row>
    <row r="400" spans="1:6">
      <c r="A400" s="20" t="s">
        <v>377</v>
      </c>
      <c r="B400" s="20" t="s">
        <v>162</v>
      </c>
      <c r="C400" s="21">
        <v>0</v>
      </c>
      <c r="D400" s="21">
        <v>0</v>
      </c>
      <c r="E400" s="21">
        <v>21.7</v>
      </c>
      <c r="F400" s="21">
        <f t="shared" si="6"/>
        <v>0</v>
      </c>
    </row>
    <row r="401" spans="1:6">
      <c r="A401" s="20" t="s">
        <v>378</v>
      </c>
      <c r="B401" s="20" t="s">
        <v>164</v>
      </c>
      <c r="C401" s="21">
        <v>0</v>
      </c>
      <c r="D401" s="21">
        <v>0</v>
      </c>
      <c r="E401" s="21">
        <v>740.89</v>
      </c>
      <c r="F401" s="21">
        <f t="shared" si="6"/>
        <v>0</v>
      </c>
    </row>
    <row r="402" spans="1:6">
      <c r="A402" s="20" t="s">
        <v>379</v>
      </c>
      <c r="B402" s="20" t="s">
        <v>170</v>
      </c>
      <c r="C402" s="21">
        <v>0</v>
      </c>
      <c r="D402" s="21">
        <v>0</v>
      </c>
      <c r="E402" s="21">
        <v>276.44</v>
      </c>
      <c r="F402" s="21">
        <f t="shared" si="6"/>
        <v>0</v>
      </c>
    </row>
    <row r="403" spans="1:6">
      <c r="A403" s="20" t="s">
        <v>380</v>
      </c>
      <c r="B403" s="20" t="s">
        <v>172</v>
      </c>
      <c r="C403" s="21">
        <v>0</v>
      </c>
      <c r="D403" s="21">
        <v>0</v>
      </c>
      <c r="E403" s="21">
        <v>1698.52</v>
      </c>
      <c r="F403" s="21">
        <f t="shared" si="6"/>
        <v>0</v>
      </c>
    </row>
    <row r="404" spans="1:6">
      <c r="A404" s="20" t="s">
        <v>382</v>
      </c>
      <c r="B404" s="20" t="s">
        <v>176</v>
      </c>
      <c r="C404" s="21">
        <v>0</v>
      </c>
      <c r="D404" s="21">
        <v>0</v>
      </c>
      <c r="E404" s="21">
        <v>3825.73</v>
      </c>
      <c r="F404" s="21">
        <f t="shared" si="6"/>
        <v>0</v>
      </c>
    </row>
    <row r="405" spans="1:6">
      <c r="A405" s="20" t="s">
        <v>387</v>
      </c>
      <c r="B405" s="20" t="s">
        <v>188</v>
      </c>
      <c r="C405" s="21">
        <v>0</v>
      </c>
      <c r="D405" s="21">
        <v>0</v>
      </c>
      <c r="E405" s="21">
        <v>560.62</v>
      </c>
      <c r="F405" s="21">
        <f t="shared" si="6"/>
        <v>0</v>
      </c>
    </row>
    <row r="406" spans="1:6">
      <c r="A406" s="20" t="s">
        <v>389</v>
      </c>
      <c r="B406" s="20" t="s">
        <v>192</v>
      </c>
      <c r="C406" s="21">
        <v>0</v>
      </c>
      <c r="D406" s="21">
        <v>0</v>
      </c>
      <c r="E406" s="21">
        <v>334.38</v>
      </c>
      <c r="F406" s="21">
        <f t="shared" si="6"/>
        <v>0</v>
      </c>
    </row>
    <row r="407" spans="1:6">
      <c r="A407" s="20" t="s">
        <v>391</v>
      </c>
      <c r="B407" s="20" t="s">
        <v>196</v>
      </c>
      <c r="C407" s="21">
        <v>82543.28</v>
      </c>
      <c r="D407" s="21">
        <v>82543.28</v>
      </c>
      <c r="E407" s="21">
        <v>15655.48</v>
      </c>
      <c r="F407" s="21">
        <f t="shared" si="6"/>
        <v>18.966389511054079</v>
      </c>
    </row>
    <row r="408" spans="1:6">
      <c r="A408" s="20" t="s">
        <v>392</v>
      </c>
      <c r="B408" s="20" t="s">
        <v>198</v>
      </c>
      <c r="C408" s="21">
        <v>0</v>
      </c>
      <c r="D408" s="21">
        <v>0</v>
      </c>
      <c r="E408" s="21">
        <v>198.75</v>
      </c>
      <c r="F408" s="21">
        <f t="shared" si="6"/>
        <v>0</v>
      </c>
    </row>
    <row r="409" spans="1:6">
      <c r="A409" s="20" t="s">
        <v>393</v>
      </c>
      <c r="B409" s="20" t="s">
        <v>200</v>
      </c>
      <c r="C409" s="21">
        <v>0</v>
      </c>
      <c r="D409" s="21">
        <v>0</v>
      </c>
      <c r="E409" s="21">
        <v>423.81</v>
      </c>
      <c r="F409" s="21">
        <f t="shared" si="6"/>
        <v>0</v>
      </c>
    </row>
    <row r="410" spans="1:6">
      <c r="A410" s="20" t="s">
        <v>394</v>
      </c>
      <c r="B410" s="20" t="s">
        <v>202</v>
      </c>
      <c r="C410" s="21">
        <v>0</v>
      </c>
      <c r="D410" s="21">
        <v>0</v>
      </c>
      <c r="E410" s="21">
        <v>1242.69</v>
      </c>
      <c r="F410" s="21">
        <f t="shared" si="6"/>
        <v>0</v>
      </c>
    </row>
    <row r="411" spans="1:6">
      <c r="A411" s="20" t="s">
        <v>397</v>
      </c>
      <c r="B411" s="20" t="s">
        <v>211</v>
      </c>
      <c r="C411" s="21">
        <v>0</v>
      </c>
      <c r="D411" s="21">
        <v>0</v>
      </c>
      <c r="E411" s="21">
        <v>72.88</v>
      </c>
      <c r="F411" s="21">
        <f t="shared" si="6"/>
        <v>0</v>
      </c>
    </row>
    <row r="412" spans="1:6">
      <c r="A412" s="28" t="s">
        <v>402</v>
      </c>
      <c r="B412" s="28" t="s">
        <v>220</v>
      </c>
      <c r="C412" s="29">
        <v>0</v>
      </c>
      <c r="D412" s="29">
        <v>0</v>
      </c>
      <c r="E412" s="29">
        <v>58.12</v>
      </c>
      <c r="F412" s="29">
        <f t="shared" si="6"/>
        <v>0</v>
      </c>
    </row>
    <row r="413" spans="1:6">
      <c r="A413" s="20" t="s">
        <v>403</v>
      </c>
      <c r="B413" s="20" t="s">
        <v>224</v>
      </c>
      <c r="C413" s="21">
        <v>0</v>
      </c>
      <c r="D413" s="21">
        <v>0</v>
      </c>
      <c r="E413" s="21">
        <v>16.100000000000001</v>
      </c>
      <c r="F413" s="21">
        <f t="shared" si="6"/>
        <v>0</v>
      </c>
    </row>
    <row r="414" spans="1:6">
      <c r="A414" s="20" t="s">
        <v>404</v>
      </c>
      <c r="B414" s="20" t="s">
        <v>226</v>
      </c>
      <c r="C414" s="21">
        <v>0</v>
      </c>
      <c r="D414" s="21">
        <v>0</v>
      </c>
      <c r="E414" s="21">
        <v>42.02</v>
      </c>
      <c r="F414" s="21">
        <f t="shared" si="6"/>
        <v>0</v>
      </c>
    </row>
    <row r="415" spans="1:6">
      <c r="A415" s="28" t="s">
        <v>429</v>
      </c>
      <c r="B415" s="28" t="s">
        <v>230</v>
      </c>
      <c r="C415" s="29">
        <v>0</v>
      </c>
      <c r="D415" s="29">
        <v>92400</v>
      </c>
      <c r="E415" s="29">
        <v>56129.39</v>
      </c>
      <c r="F415" s="29">
        <f t="shared" si="6"/>
        <v>60.74609307359308</v>
      </c>
    </row>
    <row r="416" spans="1:6">
      <c r="A416" s="20" t="s">
        <v>431</v>
      </c>
      <c r="B416" s="20" t="s">
        <v>55</v>
      </c>
      <c r="C416" s="21">
        <v>0</v>
      </c>
      <c r="D416" s="21">
        <v>92400</v>
      </c>
      <c r="E416" s="21">
        <v>11603.98</v>
      </c>
      <c r="F416" s="21">
        <f t="shared" si="6"/>
        <v>12.558419913419913</v>
      </c>
    </row>
    <row r="417" spans="1:6">
      <c r="A417" s="20" t="s">
        <v>432</v>
      </c>
      <c r="B417" s="20" t="s">
        <v>57</v>
      </c>
      <c r="C417" s="21">
        <v>0</v>
      </c>
      <c r="D417" s="21">
        <v>0</v>
      </c>
      <c r="E417" s="21">
        <v>44525.41</v>
      </c>
      <c r="F417" s="21">
        <f t="shared" si="6"/>
        <v>0</v>
      </c>
    </row>
    <row r="418" spans="1:6">
      <c r="A418" s="28" t="s">
        <v>422</v>
      </c>
      <c r="B418" s="28" t="s">
        <v>239</v>
      </c>
      <c r="C418" s="29">
        <v>0</v>
      </c>
      <c r="D418" s="29">
        <v>0</v>
      </c>
      <c r="E418" s="29">
        <v>240</v>
      </c>
      <c r="F418" s="29">
        <f t="shared" si="6"/>
        <v>0</v>
      </c>
    </row>
    <row r="419" spans="1:6">
      <c r="A419" s="20" t="s">
        <v>423</v>
      </c>
      <c r="B419" s="20" t="s">
        <v>243</v>
      </c>
      <c r="C419" s="21">
        <v>0</v>
      </c>
      <c r="D419" s="21">
        <v>0</v>
      </c>
      <c r="E419" s="21">
        <v>240</v>
      </c>
      <c r="F419" s="21">
        <f t="shared" si="6"/>
        <v>0</v>
      </c>
    </row>
    <row r="420" spans="1:6">
      <c r="A420" s="28" t="s">
        <v>406</v>
      </c>
      <c r="B420" s="28" t="s">
        <v>252</v>
      </c>
      <c r="C420" s="29">
        <v>4093973.72</v>
      </c>
      <c r="D420" s="29">
        <v>4093973.72</v>
      </c>
      <c r="E420" s="29">
        <v>1048366.63</v>
      </c>
      <c r="F420" s="29">
        <f t="shared" si="6"/>
        <v>25.607556415872644</v>
      </c>
    </row>
    <row r="421" spans="1:6">
      <c r="A421" s="20" t="s">
        <v>407</v>
      </c>
      <c r="B421" s="20" t="s">
        <v>258</v>
      </c>
      <c r="C421" s="21">
        <v>3715264.89</v>
      </c>
      <c r="D421" s="21">
        <v>3715264.89</v>
      </c>
      <c r="E421" s="21">
        <v>981704.93</v>
      </c>
      <c r="F421" s="21">
        <f t="shared" si="6"/>
        <v>26.423551457726614</v>
      </c>
    </row>
    <row r="422" spans="1:6">
      <c r="A422" s="20" t="s">
        <v>408</v>
      </c>
      <c r="B422" s="20" t="s">
        <v>113</v>
      </c>
      <c r="C422" s="21">
        <v>0</v>
      </c>
      <c r="D422" s="21">
        <v>0</v>
      </c>
      <c r="E422" s="21">
        <v>20.63</v>
      </c>
      <c r="F422" s="21">
        <f t="shared" si="6"/>
        <v>0</v>
      </c>
    </row>
    <row r="423" spans="1:6">
      <c r="A423" s="20" t="s">
        <v>411</v>
      </c>
      <c r="B423" s="20" t="s">
        <v>115</v>
      </c>
      <c r="C423" s="21">
        <v>378708.83</v>
      </c>
      <c r="D423" s="21">
        <v>378708.83</v>
      </c>
      <c r="E423" s="21">
        <v>66641.070000000007</v>
      </c>
      <c r="F423" s="21">
        <f t="shared" si="6"/>
        <v>17.596914759024767</v>
      </c>
    </row>
    <row r="424" spans="1:6">
      <c r="A424" s="26" t="s">
        <v>428</v>
      </c>
      <c r="B424" s="26" t="s">
        <v>310</v>
      </c>
      <c r="C424" s="27">
        <v>0</v>
      </c>
      <c r="D424" s="27">
        <v>0</v>
      </c>
      <c r="E424" s="27">
        <v>2853.05</v>
      </c>
      <c r="F424" s="27">
        <f t="shared" si="6"/>
        <v>0</v>
      </c>
    </row>
    <row r="425" spans="1:6">
      <c r="A425" s="28" t="s">
        <v>375</v>
      </c>
      <c r="B425" s="28" t="s">
        <v>156</v>
      </c>
      <c r="C425" s="29">
        <v>0</v>
      </c>
      <c r="D425" s="29">
        <v>0</v>
      </c>
      <c r="E425" s="29">
        <v>2853.05</v>
      </c>
      <c r="F425" s="29">
        <f t="shared" si="6"/>
        <v>0</v>
      </c>
    </row>
    <row r="426" spans="1:6">
      <c r="A426" s="20" t="s">
        <v>376</v>
      </c>
      <c r="B426" s="20" t="s">
        <v>160</v>
      </c>
      <c r="C426" s="21">
        <v>0</v>
      </c>
      <c r="D426" s="21">
        <v>0</v>
      </c>
      <c r="E426" s="21">
        <v>2454.83</v>
      </c>
      <c r="F426" s="21">
        <f t="shared" si="6"/>
        <v>0</v>
      </c>
    </row>
    <row r="427" spans="1:6">
      <c r="A427" s="20" t="s">
        <v>381</v>
      </c>
      <c r="B427" s="20" t="s">
        <v>174</v>
      </c>
      <c r="C427" s="21">
        <v>0</v>
      </c>
      <c r="D427" s="21">
        <v>0</v>
      </c>
      <c r="E427" s="21">
        <v>398.22</v>
      </c>
      <c r="F427" s="21">
        <f t="shared" si="6"/>
        <v>0</v>
      </c>
    </row>
    <row r="428" spans="1:6">
      <c r="A428" s="26" t="s">
        <v>447</v>
      </c>
      <c r="B428" s="26" t="s">
        <v>342</v>
      </c>
      <c r="C428" s="27">
        <v>0</v>
      </c>
      <c r="D428" s="27">
        <v>0</v>
      </c>
      <c r="E428" s="27">
        <v>74.319999999999993</v>
      </c>
      <c r="F428" s="27">
        <f t="shared" si="6"/>
        <v>0</v>
      </c>
    </row>
    <row r="429" spans="1:6">
      <c r="A429" s="28" t="s">
        <v>375</v>
      </c>
      <c r="B429" s="28" t="s">
        <v>156</v>
      </c>
      <c r="C429" s="29">
        <v>0</v>
      </c>
      <c r="D429" s="29">
        <v>0</v>
      </c>
      <c r="E429" s="29">
        <v>74.319999999999993</v>
      </c>
      <c r="F429" s="29">
        <f t="shared" si="6"/>
        <v>0</v>
      </c>
    </row>
    <row r="430" spans="1:6">
      <c r="A430" s="20" t="s">
        <v>399</v>
      </c>
      <c r="B430" s="20" t="s">
        <v>215</v>
      </c>
      <c r="C430" s="21">
        <v>0</v>
      </c>
      <c r="D430" s="21">
        <v>0</v>
      </c>
      <c r="E430" s="21">
        <v>74.319999999999993</v>
      </c>
      <c r="F430" s="21">
        <f t="shared" si="6"/>
        <v>0</v>
      </c>
    </row>
    <row r="431" spans="1:6">
      <c r="A431" s="26" t="s">
        <v>448</v>
      </c>
      <c r="B431" s="26" t="s">
        <v>321</v>
      </c>
      <c r="C431" s="27">
        <v>25530617.550000001</v>
      </c>
      <c r="D431" s="27">
        <v>26054217.550000001</v>
      </c>
      <c r="E431" s="27">
        <v>0</v>
      </c>
      <c r="F431" s="27">
        <f t="shared" si="6"/>
        <v>0</v>
      </c>
    </row>
    <row r="432" spans="1:6">
      <c r="A432" s="28" t="s">
        <v>369</v>
      </c>
      <c r="B432" s="28" t="s">
        <v>135</v>
      </c>
      <c r="C432" s="29">
        <v>1025030.36</v>
      </c>
      <c r="D432" s="29">
        <v>1025030.36</v>
      </c>
      <c r="E432" s="29">
        <v>0</v>
      </c>
      <c r="F432" s="29">
        <f t="shared" si="6"/>
        <v>0</v>
      </c>
    </row>
    <row r="433" spans="1:6">
      <c r="A433" s="20" t="s">
        <v>370</v>
      </c>
      <c r="B433" s="20" t="s">
        <v>139</v>
      </c>
      <c r="C433" s="21">
        <v>838661.2</v>
      </c>
      <c r="D433" s="21">
        <v>838661.2</v>
      </c>
      <c r="E433" s="21">
        <v>0</v>
      </c>
      <c r="F433" s="21">
        <f t="shared" si="6"/>
        <v>0</v>
      </c>
    </row>
    <row r="434" spans="1:6">
      <c r="A434" s="20" t="s">
        <v>374</v>
      </c>
      <c r="B434" s="20" t="s">
        <v>152</v>
      </c>
      <c r="C434" s="21">
        <v>186369.16</v>
      </c>
      <c r="D434" s="21">
        <v>186369.16</v>
      </c>
      <c r="E434" s="21">
        <v>0</v>
      </c>
      <c r="F434" s="21">
        <f t="shared" si="6"/>
        <v>0</v>
      </c>
    </row>
    <row r="435" spans="1:6">
      <c r="A435" s="28" t="s">
        <v>375</v>
      </c>
      <c r="B435" s="28" t="s">
        <v>156</v>
      </c>
      <c r="C435" s="29">
        <v>821846.66</v>
      </c>
      <c r="D435" s="29">
        <v>821846.66</v>
      </c>
      <c r="E435" s="29">
        <v>0</v>
      </c>
      <c r="F435" s="29">
        <f t="shared" si="6"/>
        <v>0</v>
      </c>
    </row>
    <row r="436" spans="1:6">
      <c r="A436" s="20" t="s">
        <v>376</v>
      </c>
      <c r="B436" s="20" t="s">
        <v>160</v>
      </c>
      <c r="C436" s="21">
        <v>149095.32</v>
      </c>
      <c r="D436" s="21">
        <v>149095.32</v>
      </c>
      <c r="E436" s="21">
        <v>0</v>
      </c>
      <c r="F436" s="21">
        <f t="shared" si="6"/>
        <v>0</v>
      </c>
    </row>
    <row r="437" spans="1:6">
      <c r="A437" s="20" t="s">
        <v>380</v>
      </c>
      <c r="B437" s="20" t="s">
        <v>172</v>
      </c>
      <c r="C437" s="21">
        <v>111821.49</v>
      </c>
      <c r="D437" s="21">
        <v>111821.49</v>
      </c>
      <c r="E437" s="21">
        <v>0</v>
      </c>
      <c r="F437" s="21">
        <f t="shared" si="6"/>
        <v>0</v>
      </c>
    </row>
    <row r="438" spans="1:6">
      <c r="A438" s="20" t="s">
        <v>391</v>
      </c>
      <c r="B438" s="20" t="s">
        <v>196</v>
      </c>
      <c r="C438" s="21">
        <v>560929.85</v>
      </c>
      <c r="D438" s="21">
        <v>560929.85</v>
      </c>
      <c r="E438" s="21">
        <v>0</v>
      </c>
      <c r="F438" s="21">
        <f t="shared" si="6"/>
        <v>0</v>
      </c>
    </row>
    <row r="439" spans="1:6">
      <c r="A439" s="28" t="s">
        <v>429</v>
      </c>
      <c r="B439" s="28" t="s">
        <v>230</v>
      </c>
      <c r="C439" s="29">
        <v>0</v>
      </c>
      <c r="D439" s="29">
        <v>523600</v>
      </c>
      <c r="E439" s="29">
        <v>0</v>
      </c>
      <c r="F439" s="29">
        <f t="shared" si="6"/>
        <v>0</v>
      </c>
    </row>
    <row r="440" spans="1:6">
      <c r="A440" s="20" t="s">
        <v>431</v>
      </c>
      <c r="B440" s="20" t="s">
        <v>55</v>
      </c>
      <c r="C440" s="21">
        <v>0</v>
      </c>
      <c r="D440" s="21">
        <v>523600</v>
      </c>
      <c r="E440" s="21">
        <v>0</v>
      </c>
      <c r="F440" s="21">
        <f t="shared" si="6"/>
        <v>0</v>
      </c>
    </row>
    <row r="441" spans="1:6">
      <c r="A441" s="28" t="s">
        <v>433</v>
      </c>
      <c r="B441" s="28" t="s">
        <v>245</v>
      </c>
      <c r="C441" s="29">
        <v>93184.58</v>
      </c>
      <c r="D441" s="29">
        <v>93184.58</v>
      </c>
      <c r="E441" s="29">
        <v>0</v>
      </c>
      <c r="F441" s="29">
        <f t="shared" si="6"/>
        <v>0</v>
      </c>
    </row>
    <row r="442" spans="1:6">
      <c r="A442" s="20" t="s">
        <v>434</v>
      </c>
      <c r="B442" s="20" t="s">
        <v>248</v>
      </c>
      <c r="C442" s="21">
        <v>93184.58</v>
      </c>
      <c r="D442" s="21">
        <v>93184.58</v>
      </c>
      <c r="E442" s="21">
        <v>0</v>
      </c>
      <c r="F442" s="21">
        <f t="shared" si="6"/>
        <v>0</v>
      </c>
    </row>
    <row r="443" spans="1:6">
      <c r="A443" s="28" t="s">
        <v>406</v>
      </c>
      <c r="B443" s="28" t="s">
        <v>252</v>
      </c>
      <c r="C443" s="29">
        <v>23590555.949999999</v>
      </c>
      <c r="D443" s="29">
        <v>23590555.949999999</v>
      </c>
      <c r="E443" s="29">
        <v>0</v>
      </c>
      <c r="F443" s="29">
        <f t="shared" si="6"/>
        <v>0</v>
      </c>
    </row>
    <row r="444" spans="1:6">
      <c r="A444" s="20" t="s">
        <v>407</v>
      </c>
      <c r="B444" s="20" t="s">
        <v>258</v>
      </c>
      <c r="C444" s="21">
        <v>21053164.039999999</v>
      </c>
      <c r="D444" s="21">
        <v>21053164.039999999</v>
      </c>
      <c r="E444" s="21">
        <v>0</v>
      </c>
      <c r="F444" s="21">
        <f t="shared" si="6"/>
        <v>0</v>
      </c>
    </row>
    <row r="445" spans="1:6">
      <c r="A445" s="20" t="s">
        <v>411</v>
      </c>
      <c r="B445" s="20" t="s">
        <v>115</v>
      </c>
      <c r="C445" s="21">
        <v>2483995.0299999998</v>
      </c>
      <c r="D445" s="21">
        <v>2483995.0299999998</v>
      </c>
      <c r="E445" s="21">
        <v>0</v>
      </c>
      <c r="F445" s="21">
        <f t="shared" si="6"/>
        <v>0</v>
      </c>
    </row>
    <row r="446" spans="1:6">
      <c r="A446" s="20" t="s">
        <v>414</v>
      </c>
      <c r="B446" s="20" t="s">
        <v>281</v>
      </c>
      <c r="C446" s="21">
        <v>53396.88</v>
      </c>
      <c r="D446" s="21">
        <v>53396.88</v>
      </c>
      <c r="E446" s="21">
        <v>0</v>
      </c>
      <c r="F446" s="21">
        <f t="shared" si="6"/>
        <v>0</v>
      </c>
    </row>
    <row r="447" spans="1:6">
      <c r="A447" s="26" t="s">
        <v>449</v>
      </c>
      <c r="B447" s="26" t="s">
        <v>323</v>
      </c>
      <c r="C447" s="27">
        <v>0</v>
      </c>
      <c r="D447" s="27">
        <v>0</v>
      </c>
      <c r="E447" s="27">
        <v>6192580.6799999997</v>
      </c>
      <c r="F447" s="27">
        <f t="shared" si="6"/>
        <v>0</v>
      </c>
    </row>
    <row r="448" spans="1:6">
      <c r="A448" s="28" t="s">
        <v>369</v>
      </c>
      <c r="B448" s="28" t="s">
        <v>135</v>
      </c>
      <c r="C448" s="29">
        <v>0</v>
      </c>
      <c r="D448" s="29">
        <v>0</v>
      </c>
      <c r="E448" s="29">
        <v>31891.27</v>
      </c>
      <c r="F448" s="29">
        <f t="shared" si="6"/>
        <v>0</v>
      </c>
    </row>
    <row r="449" spans="1:6">
      <c r="A449" s="20" t="s">
        <v>370</v>
      </c>
      <c r="B449" s="20" t="s">
        <v>139</v>
      </c>
      <c r="C449" s="21">
        <v>0</v>
      </c>
      <c r="D449" s="21">
        <v>0</v>
      </c>
      <c r="E449" s="21">
        <v>26344.45</v>
      </c>
      <c r="F449" s="21">
        <f t="shared" si="6"/>
        <v>0</v>
      </c>
    </row>
    <row r="450" spans="1:6">
      <c r="A450" s="20" t="s">
        <v>373</v>
      </c>
      <c r="B450" s="20" t="s">
        <v>147</v>
      </c>
      <c r="C450" s="21">
        <v>0</v>
      </c>
      <c r="D450" s="21">
        <v>0</v>
      </c>
      <c r="E450" s="21">
        <v>1200</v>
      </c>
      <c r="F450" s="21">
        <f t="shared" si="6"/>
        <v>0</v>
      </c>
    </row>
    <row r="451" spans="1:6">
      <c r="A451" s="20" t="s">
        <v>374</v>
      </c>
      <c r="B451" s="20" t="s">
        <v>152</v>
      </c>
      <c r="C451" s="21">
        <v>0</v>
      </c>
      <c r="D451" s="21">
        <v>0</v>
      </c>
      <c r="E451" s="21">
        <v>4346.82</v>
      </c>
      <c r="F451" s="21">
        <f t="shared" si="6"/>
        <v>0</v>
      </c>
    </row>
    <row r="452" spans="1:6">
      <c r="A452" s="28" t="s">
        <v>375</v>
      </c>
      <c r="B452" s="28" t="s">
        <v>156</v>
      </c>
      <c r="C452" s="29">
        <v>0</v>
      </c>
      <c r="D452" s="29">
        <v>0</v>
      </c>
      <c r="E452" s="29">
        <v>91756.38</v>
      </c>
      <c r="F452" s="29">
        <f t="shared" si="6"/>
        <v>0</v>
      </c>
    </row>
    <row r="453" spans="1:6">
      <c r="A453" s="20" t="s">
        <v>376</v>
      </c>
      <c r="B453" s="20" t="s">
        <v>160</v>
      </c>
      <c r="C453" s="21">
        <v>0</v>
      </c>
      <c r="D453" s="21">
        <v>0</v>
      </c>
      <c r="E453" s="21">
        <v>1770.85</v>
      </c>
      <c r="F453" s="21">
        <f t="shared" si="6"/>
        <v>0</v>
      </c>
    </row>
    <row r="454" spans="1:6">
      <c r="A454" s="20" t="s">
        <v>377</v>
      </c>
      <c r="B454" s="20" t="s">
        <v>162</v>
      </c>
      <c r="C454" s="21">
        <v>0</v>
      </c>
      <c r="D454" s="21">
        <v>0</v>
      </c>
      <c r="E454" s="21">
        <v>1217.73</v>
      </c>
      <c r="F454" s="21">
        <f t="shared" si="6"/>
        <v>0</v>
      </c>
    </row>
    <row r="455" spans="1:6">
      <c r="A455" s="20" t="s">
        <v>391</v>
      </c>
      <c r="B455" s="20" t="s">
        <v>196</v>
      </c>
      <c r="C455" s="21">
        <v>0</v>
      </c>
      <c r="D455" s="21">
        <v>0</v>
      </c>
      <c r="E455" s="21">
        <v>88714.38</v>
      </c>
      <c r="F455" s="21">
        <f t="shared" si="6"/>
        <v>0</v>
      </c>
    </row>
    <row r="456" spans="1:6">
      <c r="A456" s="20" t="s">
        <v>397</v>
      </c>
      <c r="B456" s="20" t="s">
        <v>211</v>
      </c>
      <c r="C456" s="21">
        <v>0</v>
      </c>
      <c r="D456" s="21">
        <v>0</v>
      </c>
      <c r="E456" s="21">
        <v>53.42</v>
      </c>
      <c r="F456" s="21">
        <f t="shared" si="6"/>
        <v>0</v>
      </c>
    </row>
    <row r="457" spans="1:6">
      <c r="A457" s="28" t="s">
        <v>402</v>
      </c>
      <c r="B457" s="28" t="s">
        <v>220</v>
      </c>
      <c r="C457" s="29">
        <v>0</v>
      </c>
      <c r="D457" s="29">
        <v>0</v>
      </c>
      <c r="E457" s="29">
        <v>118.54</v>
      </c>
      <c r="F457" s="29">
        <f t="shared" si="6"/>
        <v>0</v>
      </c>
    </row>
    <row r="458" spans="1:6">
      <c r="A458" s="20" t="s">
        <v>403</v>
      </c>
      <c r="B458" s="20" t="s">
        <v>224</v>
      </c>
      <c r="C458" s="21">
        <v>0</v>
      </c>
      <c r="D458" s="21">
        <v>0</v>
      </c>
      <c r="E458" s="21">
        <v>118.54</v>
      </c>
      <c r="F458" s="21">
        <f t="shared" ref="F458:F521" si="7">IF(D458=0,0,E458/D458*100)</f>
        <v>0</v>
      </c>
    </row>
    <row r="459" spans="1:6">
      <c r="A459" s="28" t="s">
        <v>429</v>
      </c>
      <c r="B459" s="28" t="s">
        <v>230</v>
      </c>
      <c r="C459" s="29">
        <v>0</v>
      </c>
      <c r="D459" s="29">
        <v>0</v>
      </c>
      <c r="E459" s="29">
        <v>58598.37</v>
      </c>
      <c r="F459" s="29">
        <f t="shared" si="7"/>
        <v>0</v>
      </c>
    </row>
    <row r="460" spans="1:6">
      <c r="A460" s="20" t="s">
        <v>432</v>
      </c>
      <c r="B460" s="20" t="s">
        <v>57</v>
      </c>
      <c r="C460" s="21">
        <v>0</v>
      </c>
      <c r="D460" s="21">
        <v>0</v>
      </c>
      <c r="E460" s="21">
        <v>58598.37</v>
      </c>
      <c r="F460" s="21">
        <f t="shared" si="7"/>
        <v>0</v>
      </c>
    </row>
    <row r="461" spans="1:6">
      <c r="A461" s="28" t="s">
        <v>433</v>
      </c>
      <c r="B461" s="28" t="s">
        <v>245</v>
      </c>
      <c r="C461" s="29">
        <v>0</v>
      </c>
      <c r="D461" s="29">
        <v>0</v>
      </c>
      <c r="E461" s="29">
        <v>69588.740000000005</v>
      </c>
      <c r="F461" s="29">
        <f t="shared" si="7"/>
        <v>0</v>
      </c>
    </row>
    <row r="462" spans="1:6">
      <c r="A462" s="20" t="s">
        <v>434</v>
      </c>
      <c r="B462" s="20" t="s">
        <v>248</v>
      </c>
      <c r="C462" s="21">
        <v>0</v>
      </c>
      <c r="D462" s="21">
        <v>0</v>
      </c>
      <c r="E462" s="21">
        <v>69588.740000000005</v>
      </c>
      <c r="F462" s="21">
        <f t="shared" si="7"/>
        <v>0</v>
      </c>
    </row>
    <row r="463" spans="1:6">
      <c r="A463" s="28" t="s">
        <v>406</v>
      </c>
      <c r="B463" s="28" t="s">
        <v>252</v>
      </c>
      <c r="C463" s="29">
        <v>0</v>
      </c>
      <c r="D463" s="29">
        <v>0</v>
      </c>
      <c r="E463" s="29">
        <v>5940627.3799999999</v>
      </c>
      <c r="F463" s="29">
        <f t="shared" si="7"/>
        <v>0</v>
      </c>
    </row>
    <row r="464" spans="1:6">
      <c r="A464" s="20" t="s">
        <v>407</v>
      </c>
      <c r="B464" s="20" t="s">
        <v>258</v>
      </c>
      <c r="C464" s="21">
        <v>0</v>
      </c>
      <c r="D464" s="21">
        <v>0</v>
      </c>
      <c r="E464" s="21">
        <v>5562994.6799999997</v>
      </c>
      <c r="F464" s="21">
        <f t="shared" si="7"/>
        <v>0</v>
      </c>
    </row>
    <row r="465" spans="1:6">
      <c r="A465" s="20" t="s">
        <v>411</v>
      </c>
      <c r="B465" s="20" t="s">
        <v>115</v>
      </c>
      <c r="C465" s="21">
        <v>0</v>
      </c>
      <c r="D465" s="21">
        <v>0</v>
      </c>
      <c r="E465" s="21">
        <v>377632.7</v>
      </c>
      <c r="F465" s="21">
        <f t="shared" si="7"/>
        <v>0</v>
      </c>
    </row>
    <row r="466" spans="1:6">
      <c r="A466" s="26" t="s">
        <v>439</v>
      </c>
      <c r="B466" s="26" t="s">
        <v>325</v>
      </c>
      <c r="C466" s="27">
        <v>0</v>
      </c>
      <c r="D466" s="27">
        <v>0</v>
      </c>
      <c r="E466" s="27">
        <v>255430.25</v>
      </c>
      <c r="F466" s="27">
        <f t="shared" si="7"/>
        <v>0</v>
      </c>
    </row>
    <row r="467" spans="1:6">
      <c r="A467" s="28" t="s">
        <v>369</v>
      </c>
      <c r="B467" s="28" t="s">
        <v>135</v>
      </c>
      <c r="C467" s="29">
        <v>0</v>
      </c>
      <c r="D467" s="29">
        <v>0</v>
      </c>
      <c r="E467" s="29">
        <v>160615.76999999999</v>
      </c>
      <c r="F467" s="29">
        <f t="shared" si="7"/>
        <v>0</v>
      </c>
    </row>
    <row r="468" spans="1:6">
      <c r="A468" s="20" t="s">
        <v>370</v>
      </c>
      <c r="B468" s="20" t="s">
        <v>139</v>
      </c>
      <c r="C468" s="21">
        <v>0</v>
      </c>
      <c r="D468" s="21">
        <v>0</v>
      </c>
      <c r="E468" s="21">
        <v>135241.03</v>
      </c>
      <c r="F468" s="21">
        <f t="shared" si="7"/>
        <v>0</v>
      </c>
    </row>
    <row r="469" spans="1:6">
      <c r="A469" s="20" t="s">
        <v>373</v>
      </c>
      <c r="B469" s="20" t="s">
        <v>147</v>
      </c>
      <c r="C469" s="21">
        <v>0</v>
      </c>
      <c r="D469" s="21">
        <v>0</v>
      </c>
      <c r="E469" s="21">
        <v>3060</v>
      </c>
      <c r="F469" s="21">
        <f t="shared" si="7"/>
        <v>0</v>
      </c>
    </row>
    <row r="470" spans="1:6">
      <c r="A470" s="20" t="s">
        <v>374</v>
      </c>
      <c r="B470" s="20" t="s">
        <v>152</v>
      </c>
      <c r="C470" s="21">
        <v>0</v>
      </c>
      <c r="D470" s="21">
        <v>0</v>
      </c>
      <c r="E470" s="21">
        <v>22314.74</v>
      </c>
      <c r="F470" s="21">
        <f t="shared" si="7"/>
        <v>0</v>
      </c>
    </row>
    <row r="471" spans="1:6">
      <c r="A471" s="28" t="s">
        <v>375</v>
      </c>
      <c r="B471" s="28" t="s">
        <v>156</v>
      </c>
      <c r="C471" s="29">
        <v>0</v>
      </c>
      <c r="D471" s="29">
        <v>0</v>
      </c>
      <c r="E471" s="29">
        <v>61185.9</v>
      </c>
      <c r="F471" s="29">
        <f t="shared" si="7"/>
        <v>0</v>
      </c>
    </row>
    <row r="472" spans="1:6">
      <c r="A472" s="20" t="s">
        <v>376</v>
      </c>
      <c r="B472" s="20" t="s">
        <v>160</v>
      </c>
      <c r="C472" s="21">
        <v>0</v>
      </c>
      <c r="D472" s="21">
        <v>0</v>
      </c>
      <c r="E472" s="21">
        <v>11259.99</v>
      </c>
      <c r="F472" s="21">
        <f t="shared" si="7"/>
        <v>0</v>
      </c>
    </row>
    <row r="473" spans="1:6">
      <c r="A473" s="20" t="s">
        <v>377</v>
      </c>
      <c r="B473" s="20" t="s">
        <v>162</v>
      </c>
      <c r="C473" s="21">
        <v>0</v>
      </c>
      <c r="D473" s="21">
        <v>0</v>
      </c>
      <c r="E473" s="21">
        <v>1444.71</v>
      </c>
      <c r="F473" s="21">
        <f t="shared" si="7"/>
        <v>0</v>
      </c>
    </row>
    <row r="474" spans="1:6">
      <c r="A474" s="20" t="s">
        <v>378</v>
      </c>
      <c r="B474" s="20" t="s">
        <v>164</v>
      </c>
      <c r="C474" s="21">
        <v>0</v>
      </c>
      <c r="D474" s="21">
        <v>0</v>
      </c>
      <c r="E474" s="21">
        <v>33.75</v>
      </c>
      <c r="F474" s="21">
        <f t="shared" si="7"/>
        <v>0</v>
      </c>
    </row>
    <row r="475" spans="1:6">
      <c r="A475" s="20" t="s">
        <v>379</v>
      </c>
      <c r="B475" s="20" t="s">
        <v>170</v>
      </c>
      <c r="C475" s="21">
        <v>0</v>
      </c>
      <c r="D475" s="21">
        <v>0</v>
      </c>
      <c r="E475" s="21">
        <v>321.94</v>
      </c>
      <c r="F475" s="21">
        <f t="shared" si="7"/>
        <v>0</v>
      </c>
    </row>
    <row r="476" spans="1:6">
      <c r="A476" s="20" t="s">
        <v>380</v>
      </c>
      <c r="B476" s="20" t="s">
        <v>172</v>
      </c>
      <c r="C476" s="21">
        <v>0</v>
      </c>
      <c r="D476" s="21">
        <v>0</v>
      </c>
      <c r="E476" s="21">
        <v>3313.9</v>
      </c>
      <c r="F476" s="21">
        <f t="shared" si="7"/>
        <v>0</v>
      </c>
    </row>
    <row r="477" spans="1:6">
      <c r="A477" s="20" t="s">
        <v>382</v>
      </c>
      <c r="B477" s="20" t="s">
        <v>176</v>
      </c>
      <c r="C477" s="21">
        <v>0</v>
      </c>
      <c r="D477" s="21">
        <v>0</v>
      </c>
      <c r="E477" s="21">
        <v>3516.66</v>
      </c>
      <c r="F477" s="21">
        <f t="shared" si="7"/>
        <v>0</v>
      </c>
    </row>
    <row r="478" spans="1:6">
      <c r="A478" s="20" t="s">
        <v>384</v>
      </c>
      <c r="B478" s="20" t="s">
        <v>180</v>
      </c>
      <c r="C478" s="21">
        <v>0</v>
      </c>
      <c r="D478" s="21">
        <v>0</v>
      </c>
      <c r="E478" s="21">
        <v>796.5</v>
      </c>
      <c r="F478" s="21">
        <f t="shared" si="7"/>
        <v>0</v>
      </c>
    </row>
    <row r="479" spans="1:6">
      <c r="A479" s="20" t="s">
        <v>385</v>
      </c>
      <c r="B479" s="20" t="s">
        <v>184</v>
      </c>
      <c r="C479" s="21">
        <v>0</v>
      </c>
      <c r="D479" s="21">
        <v>0</v>
      </c>
      <c r="E479" s="21">
        <v>40.53</v>
      </c>
      <c r="F479" s="21">
        <f t="shared" si="7"/>
        <v>0</v>
      </c>
    </row>
    <row r="480" spans="1:6">
      <c r="A480" s="20" t="s">
        <v>387</v>
      </c>
      <c r="B480" s="20" t="s">
        <v>188</v>
      </c>
      <c r="C480" s="21">
        <v>0</v>
      </c>
      <c r="D480" s="21">
        <v>0</v>
      </c>
      <c r="E480" s="21">
        <v>6888.45</v>
      </c>
      <c r="F480" s="21">
        <f t="shared" si="7"/>
        <v>0</v>
      </c>
    </row>
    <row r="481" spans="1:6">
      <c r="A481" s="20" t="s">
        <v>390</v>
      </c>
      <c r="B481" s="20" t="s">
        <v>194</v>
      </c>
      <c r="C481" s="21">
        <v>0</v>
      </c>
      <c r="D481" s="21">
        <v>0</v>
      </c>
      <c r="E481" s="21">
        <v>17758.8</v>
      </c>
      <c r="F481" s="21">
        <f t="shared" si="7"/>
        <v>0</v>
      </c>
    </row>
    <row r="482" spans="1:6">
      <c r="A482" s="20" t="s">
        <v>393</v>
      </c>
      <c r="B482" s="20" t="s">
        <v>200</v>
      </c>
      <c r="C482" s="21">
        <v>0</v>
      </c>
      <c r="D482" s="21">
        <v>0</v>
      </c>
      <c r="E482" s="21">
        <v>2750</v>
      </c>
      <c r="F482" s="21">
        <f t="shared" si="7"/>
        <v>0</v>
      </c>
    </row>
    <row r="483" spans="1:6">
      <c r="A483" s="20" t="s">
        <v>394</v>
      </c>
      <c r="B483" s="20" t="s">
        <v>202</v>
      </c>
      <c r="C483" s="21">
        <v>0</v>
      </c>
      <c r="D483" s="21">
        <v>0</v>
      </c>
      <c r="E483" s="21">
        <v>691.25</v>
      </c>
      <c r="F483" s="21">
        <f t="shared" si="7"/>
        <v>0</v>
      </c>
    </row>
    <row r="484" spans="1:6">
      <c r="A484" s="20" t="s">
        <v>397</v>
      </c>
      <c r="B484" s="20" t="s">
        <v>211</v>
      </c>
      <c r="C484" s="21">
        <v>0</v>
      </c>
      <c r="D484" s="21">
        <v>0</v>
      </c>
      <c r="E484" s="21">
        <v>7156.32</v>
      </c>
      <c r="F484" s="21">
        <f t="shared" si="7"/>
        <v>0</v>
      </c>
    </row>
    <row r="485" spans="1:6">
      <c r="A485" s="20" t="s">
        <v>401</v>
      </c>
      <c r="B485" s="20" t="s">
        <v>205</v>
      </c>
      <c r="C485" s="21">
        <v>0</v>
      </c>
      <c r="D485" s="21">
        <v>0</v>
      </c>
      <c r="E485" s="21">
        <v>5213.1000000000004</v>
      </c>
      <c r="F485" s="21">
        <f t="shared" si="7"/>
        <v>0</v>
      </c>
    </row>
    <row r="486" spans="1:6">
      <c r="A486" s="28" t="s">
        <v>402</v>
      </c>
      <c r="B486" s="28" t="s">
        <v>220</v>
      </c>
      <c r="C486" s="29">
        <v>0</v>
      </c>
      <c r="D486" s="29">
        <v>0</v>
      </c>
      <c r="E486" s="29">
        <v>8.74</v>
      </c>
      <c r="F486" s="29">
        <f t="shared" si="7"/>
        <v>0</v>
      </c>
    </row>
    <row r="487" spans="1:6">
      <c r="A487" s="20" t="s">
        <v>403</v>
      </c>
      <c r="B487" s="20" t="s">
        <v>224</v>
      </c>
      <c r="C487" s="21">
        <v>0</v>
      </c>
      <c r="D487" s="21">
        <v>0</v>
      </c>
      <c r="E487" s="21">
        <v>8.74</v>
      </c>
      <c r="F487" s="21">
        <f t="shared" si="7"/>
        <v>0</v>
      </c>
    </row>
    <row r="488" spans="1:6">
      <c r="A488" s="28" t="s">
        <v>406</v>
      </c>
      <c r="B488" s="28" t="s">
        <v>252</v>
      </c>
      <c r="C488" s="29">
        <v>0</v>
      </c>
      <c r="D488" s="29">
        <v>0</v>
      </c>
      <c r="E488" s="29">
        <v>33619.839999999997</v>
      </c>
      <c r="F488" s="29">
        <f t="shared" si="7"/>
        <v>0</v>
      </c>
    </row>
    <row r="489" spans="1:6">
      <c r="A489" s="20" t="s">
        <v>408</v>
      </c>
      <c r="B489" s="20" t="s">
        <v>113</v>
      </c>
      <c r="C489" s="21">
        <v>0</v>
      </c>
      <c r="D489" s="21">
        <v>0</v>
      </c>
      <c r="E489" s="21">
        <v>3281.09</v>
      </c>
      <c r="F489" s="21">
        <f t="shared" si="7"/>
        <v>0</v>
      </c>
    </row>
    <row r="490" spans="1:6">
      <c r="A490" s="20" t="s">
        <v>411</v>
      </c>
      <c r="B490" s="20" t="s">
        <v>115</v>
      </c>
      <c r="C490" s="21">
        <v>0</v>
      </c>
      <c r="D490" s="21">
        <v>0</v>
      </c>
      <c r="E490" s="21">
        <v>30338.75</v>
      </c>
      <c r="F490" s="21">
        <f t="shared" si="7"/>
        <v>0</v>
      </c>
    </row>
    <row r="491" spans="1:6">
      <c r="A491" s="26" t="s">
        <v>440</v>
      </c>
      <c r="B491" s="26" t="s">
        <v>327</v>
      </c>
      <c r="C491" s="27">
        <v>5725543.29</v>
      </c>
      <c r="D491" s="27">
        <v>5774181.3600000003</v>
      </c>
      <c r="E491" s="27">
        <v>0</v>
      </c>
      <c r="F491" s="27">
        <f t="shared" si="7"/>
        <v>0</v>
      </c>
    </row>
    <row r="492" spans="1:6">
      <c r="A492" s="28" t="s">
        <v>369</v>
      </c>
      <c r="B492" s="28" t="s">
        <v>135</v>
      </c>
      <c r="C492" s="29">
        <v>953153.87</v>
      </c>
      <c r="D492" s="29">
        <v>953153.87</v>
      </c>
      <c r="E492" s="29">
        <v>0</v>
      </c>
      <c r="F492" s="29">
        <f t="shared" si="7"/>
        <v>0</v>
      </c>
    </row>
    <row r="493" spans="1:6">
      <c r="A493" s="20" t="s">
        <v>370</v>
      </c>
      <c r="B493" s="20" t="s">
        <v>139</v>
      </c>
      <c r="C493" s="21">
        <v>781053.8</v>
      </c>
      <c r="D493" s="21">
        <v>781053.8</v>
      </c>
      <c r="E493" s="21">
        <v>0</v>
      </c>
      <c r="F493" s="21">
        <f t="shared" si="7"/>
        <v>0</v>
      </c>
    </row>
    <row r="494" spans="1:6">
      <c r="A494" s="20" t="s">
        <v>374</v>
      </c>
      <c r="B494" s="20" t="s">
        <v>152</v>
      </c>
      <c r="C494" s="21">
        <v>172100.07</v>
      </c>
      <c r="D494" s="21">
        <v>172100.07</v>
      </c>
      <c r="E494" s="21">
        <v>0</v>
      </c>
      <c r="F494" s="21">
        <f t="shared" si="7"/>
        <v>0</v>
      </c>
    </row>
    <row r="495" spans="1:6">
      <c r="A495" s="28" t="s">
        <v>375</v>
      </c>
      <c r="B495" s="28" t="s">
        <v>156</v>
      </c>
      <c r="C495" s="29">
        <v>2744570</v>
      </c>
      <c r="D495" s="29">
        <v>2744570</v>
      </c>
      <c r="E495" s="29">
        <v>0</v>
      </c>
      <c r="F495" s="29">
        <f t="shared" si="7"/>
        <v>0</v>
      </c>
    </row>
    <row r="496" spans="1:6">
      <c r="A496" s="20" t="s">
        <v>376</v>
      </c>
      <c r="B496" s="20" t="s">
        <v>160</v>
      </c>
      <c r="C496" s="21">
        <v>439376.35</v>
      </c>
      <c r="D496" s="21">
        <v>439376.35</v>
      </c>
      <c r="E496" s="21">
        <v>0</v>
      </c>
      <c r="F496" s="21">
        <f t="shared" si="7"/>
        <v>0</v>
      </c>
    </row>
    <row r="497" spans="1:6">
      <c r="A497" s="20" t="s">
        <v>378</v>
      </c>
      <c r="B497" s="20" t="s">
        <v>164</v>
      </c>
      <c r="C497" s="21">
        <v>464963.68</v>
      </c>
      <c r="D497" s="21">
        <v>464963.68</v>
      </c>
      <c r="E497" s="21">
        <v>0</v>
      </c>
      <c r="F497" s="21">
        <f t="shared" si="7"/>
        <v>0</v>
      </c>
    </row>
    <row r="498" spans="1:6">
      <c r="A498" s="20" t="s">
        <v>379</v>
      </c>
      <c r="B498" s="20" t="s">
        <v>170</v>
      </c>
      <c r="C498" s="21">
        <v>210034.88</v>
      </c>
      <c r="D498" s="21">
        <v>210034.88</v>
      </c>
      <c r="E498" s="21">
        <v>0</v>
      </c>
      <c r="F498" s="21">
        <f t="shared" si="7"/>
        <v>0</v>
      </c>
    </row>
    <row r="499" spans="1:6">
      <c r="A499" s="20" t="s">
        <v>380</v>
      </c>
      <c r="B499" s="20" t="s">
        <v>172</v>
      </c>
      <c r="C499" s="21">
        <v>593438.94999999995</v>
      </c>
      <c r="D499" s="21">
        <v>593438.94999999995</v>
      </c>
      <c r="E499" s="21">
        <v>0</v>
      </c>
      <c r="F499" s="21">
        <f t="shared" si="7"/>
        <v>0</v>
      </c>
    </row>
    <row r="500" spans="1:6">
      <c r="A500" s="20" t="s">
        <v>382</v>
      </c>
      <c r="B500" s="20" t="s">
        <v>176</v>
      </c>
      <c r="C500" s="21">
        <v>112532.71</v>
      </c>
      <c r="D500" s="21">
        <v>112532.71</v>
      </c>
      <c r="E500" s="21">
        <v>0</v>
      </c>
      <c r="F500" s="21">
        <f t="shared" si="7"/>
        <v>0</v>
      </c>
    </row>
    <row r="501" spans="1:6">
      <c r="A501" s="20" t="s">
        <v>386</v>
      </c>
      <c r="B501" s="20" t="s">
        <v>186</v>
      </c>
      <c r="C501" s="21">
        <v>486767.06</v>
      </c>
      <c r="D501" s="21">
        <v>486767.06</v>
      </c>
      <c r="E501" s="21">
        <v>0</v>
      </c>
      <c r="F501" s="21">
        <f t="shared" si="7"/>
        <v>0</v>
      </c>
    </row>
    <row r="502" spans="1:6">
      <c r="A502" s="20" t="s">
        <v>387</v>
      </c>
      <c r="B502" s="20" t="s">
        <v>188</v>
      </c>
      <c r="C502" s="21">
        <v>122534.2</v>
      </c>
      <c r="D502" s="21">
        <v>122534.2</v>
      </c>
      <c r="E502" s="21">
        <v>0</v>
      </c>
      <c r="F502" s="21">
        <f t="shared" si="7"/>
        <v>0</v>
      </c>
    </row>
    <row r="503" spans="1:6">
      <c r="A503" s="20" t="s">
        <v>390</v>
      </c>
      <c r="B503" s="20" t="s">
        <v>194</v>
      </c>
      <c r="C503" s="21">
        <v>84399.53</v>
      </c>
      <c r="D503" s="21">
        <v>84399.53</v>
      </c>
      <c r="E503" s="21">
        <v>0</v>
      </c>
      <c r="F503" s="21">
        <f t="shared" si="7"/>
        <v>0</v>
      </c>
    </row>
    <row r="504" spans="1:6">
      <c r="A504" s="20" t="s">
        <v>391</v>
      </c>
      <c r="B504" s="20" t="s">
        <v>196</v>
      </c>
      <c r="C504" s="21">
        <v>230522.64</v>
      </c>
      <c r="D504" s="21">
        <v>230522.64</v>
      </c>
      <c r="E504" s="21">
        <v>0</v>
      </c>
      <c r="F504" s="21">
        <f t="shared" si="7"/>
        <v>0</v>
      </c>
    </row>
    <row r="505" spans="1:6">
      <c r="A505" s="28" t="s">
        <v>429</v>
      </c>
      <c r="B505" s="28" t="s">
        <v>230</v>
      </c>
      <c r="C505" s="29">
        <v>0</v>
      </c>
      <c r="D505" s="29">
        <v>48638.07</v>
      </c>
      <c r="E505" s="29">
        <v>0</v>
      </c>
      <c r="F505" s="29">
        <f t="shared" si="7"/>
        <v>0</v>
      </c>
    </row>
    <row r="506" spans="1:6">
      <c r="A506" s="20" t="s">
        <v>431</v>
      </c>
      <c r="B506" s="20" t="s">
        <v>55</v>
      </c>
      <c r="C506" s="21">
        <v>0</v>
      </c>
      <c r="D506" s="21">
        <v>48638.07</v>
      </c>
      <c r="E506" s="21">
        <v>0</v>
      </c>
      <c r="F506" s="21">
        <f t="shared" si="7"/>
        <v>0</v>
      </c>
    </row>
    <row r="507" spans="1:6">
      <c r="A507" s="28" t="s">
        <v>406</v>
      </c>
      <c r="B507" s="28" t="s">
        <v>252</v>
      </c>
      <c r="C507" s="29">
        <v>2027819.42</v>
      </c>
      <c r="D507" s="29">
        <v>2027819.42</v>
      </c>
      <c r="E507" s="29">
        <v>0</v>
      </c>
      <c r="F507" s="29">
        <f t="shared" si="7"/>
        <v>0</v>
      </c>
    </row>
    <row r="508" spans="1:6">
      <c r="A508" s="20" t="s">
        <v>407</v>
      </c>
      <c r="B508" s="20" t="s">
        <v>258</v>
      </c>
      <c r="C508" s="21">
        <v>322866.11</v>
      </c>
      <c r="D508" s="21">
        <v>322866.11</v>
      </c>
      <c r="E508" s="21">
        <v>0</v>
      </c>
      <c r="F508" s="21">
        <f t="shared" si="7"/>
        <v>0</v>
      </c>
    </row>
    <row r="509" spans="1:6">
      <c r="A509" s="20" t="s">
        <v>408</v>
      </c>
      <c r="B509" s="20" t="s">
        <v>113</v>
      </c>
      <c r="C509" s="21">
        <v>107045.65</v>
      </c>
      <c r="D509" s="21">
        <v>107045.65</v>
      </c>
      <c r="E509" s="21">
        <v>0</v>
      </c>
      <c r="F509" s="21">
        <f t="shared" si="7"/>
        <v>0</v>
      </c>
    </row>
    <row r="510" spans="1:6">
      <c r="A510" s="20" t="s">
        <v>411</v>
      </c>
      <c r="B510" s="20" t="s">
        <v>115</v>
      </c>
      <c r="C510" s="21">
        <v>571431.30000000005</v>
      </c>
      <c r="D510" s="21">
        <v>571431.30000000005</v>
      </c>
      <c r="E510" s="21">
        <v>0</v>
      </c>
      <c r="F510" s="21">
        <f t="shared" si="7"/>
        <v>0</v>
      </c>
    </row>
    <row r="511" spans="1:6">
      <c r="A511" s="20" t="s">
        <v>412</v>
      </c>
      <c r="B511" s="20" t="s">
        <v>117</v>
      </c>
      <c r="C511" s="21">
        <v>884415.27</v>
      </c>
      <c r="D511" s="21">
        <v>884415.27</v>
      </c>
      <c r="E511" s="21">
        <v>0</v>
      </c>
      <c r="F511" s="21">
        <f t="shared" si="7"/>
        <v>0</v>
      </c>
    </row>
    <row r="512" spans="1:6">
      <c r="A512" s="20" t="s">
        <v>414</v>
      </c>
      <c r="B512" s="20" t="s">
        <v>281</v>
      </c>
      <c r="C512" s="21">
        <v>142061.09</v>
      </c>
      <c r="D512" s="21">
        <v>142061.09</v>
      </c>
      <c r="E512" s="21">
        <v>0</v>
      </c>
      <c r="F512" s="21">
        <f t="shared" si="7"/>
        <v>0</v>
      </c>
    </row>
    <row r="513" spans="1:6">
      <c r="A513" s="26" t="s">
        <v>441</v>
      </c>
      <c r="B513" s="26" t="s">
        <v>329</v>
      </c>
      <c r="C513" s="27">
        <v>0</v>
      </c>
      <c r="D513" s="27">
        <v>0</v>
      </c>
      <c r="E513" s="27">
        <v>3044796.61</v>
      </c>
      <c r="F513" s="27">
        <f t="shared" si="7"/>
        <v>0</v>
      </c>
    </row>
    <row r="514" spans="1:6">
      <c r="A514" s="28" t="s">
        <v>369</v>
      </c>
      <c r="B514" s="28" t="s">
        <v>135</v>
      </c>
      <c r="C514" s="29">
        <v>0</v>
      </c>
      <c r="D514" s="29">
        <v>0</v>
      </c>
      <c r="E514" s="29">
        <v>395487.67</v>
      </c>
      <c r="F514" s="29">
        <f t="shared" si="7"/>
        <v>0</v>
      </c>
    </row>
    <row r="515" spans="1:6">
      <c r="A515" s="20" t="s">
        <v>370</v>
      </c>
      <c r="B515" s="20" t="s">
        <v>139</v>
      </c>
      <c r="C515" s="21">
        <v>0</v>
      </c>
      <c r="D515" s="21">
        <v>0</v>
      </c>
      <c r="E515" s="21">
        <v>329345.65000000002</v>
      </c>
      <c r="F515" s="21">
        <f t="shared" si="7"/>
        <v>0</v>
      </c>
    </row>
    <row r="516" spans="1:6">
      <c r="A516" s="20" t="s">
        <v>373</v>
      </c>
      <c r="B516" s="20" t="s">
        <v>147</v>
      </c>
      <c r="C516" s="21">
        <v>0</v>
      </c>
      <c r="D516" s="21">
        <v>0</v>
      </c>
      <c r="E516" s="21">
        <v>11800</v>
      </c>
      <c r="F516" s="21">
        <f t="shared" si="7"/>
        <v>0</v>
      </c>
    </row>
    <row r="517" spans="1:6">
      <c r="A517" s="20" t="s">
        <v>374</v>
      </c>
      <c r="B517" s="20" t="s">
        <v>152</v>
      </c>
      <c r="C517" s="21">
        <v>0</v>
      </c>
      <c r="D517" s="21">
        <v>0</v>
      </c>
      <c r="E517" s="21">
        <v>54342.02</v>
      </c>
      <c r="F517" s="21">
        <f t="shared" si="7"/>
        <v>0</v>
      </c>
    </row>
    <row r="518" spans="1:6">
      <c r="A518" s="28" t="s">
        <v>375</v>
      </c>
      <c r="B518" s="28" t="s">
        <v>156</v>
      </c>
      <c r="C518" s="29">
        <v>0</v>
      </c>
      <c r="D518" s="29">
        <v>0</v>
      </c>
      <c r="E518" s="29">
        <v>1452050.77</v>
      </c>
      <c r="F518" s="29">
        <f t="shared" si="7"/>
        <v>0</v>
      </c>
    </row>
    <row r="519" spans="1:6">
      <c r="A519" s="20" t="s">
        <v>376</v>
      </c>
      <c r="B519" s="20" t="s">
        <v>160</v>
      </c>
      <c r="C519" s="21">
        <v>0</v>
      </c>
      <c r="D519" s="21">
        <v>0</v>
      </c>
      <c r="E519" s="21">
        <v>210397.43</v>
      </c>
      <c r="F519" s="21">
        <f t="shared" si="7"/>
        <v>0</v>
      </c>
    </row>
    <row r="520" spans="1:6">
      <c r="A520" s="20" t="s">
        <v>377</v>
      </c>
      <c r="B520" s="20" t="s">
        <v>162</v>
      </c>
      <c r="C520" s="21">
        <v>0</v>
      </c>
      <c r="D520" s="21">
        <v>0</v>
      </c>
      <c r="E520" s="21">
        <v>5489.01</v>
      </c>
      <c r="F520" s="21">
        <f t="shared" si="7"/>
        <v>0</v>
      </c>
    </row>
    <row r="521" spans="1:6">
      <c r="A521" s="20" t="s">
        <v>378</v>
      </c>
      <c r="B521" s="20" t="s">
        <v>164</v>
      </c>
      <c r="C521" s="21">
        <v>0</v>
      </c>
      <c r="D521" s="21">
        <v>0</v>
      </c>
      <c r="E521" s="21">
        <v>61247.85</v>
      </c>
      <c r="F521" s="21">
        <f t="shared" si="7"/>
        <v>0</v>
      </c>
    </row>
    <row r="522" spans="1:6">
      <c r="A522" s="20" t="s">
        <v>379</v>
      </c>
      <c r="B522" s="20" t="s">
        <v>170</v>
      </c>
      <c r="C522" s="21">
        <v>0</v>
      </c>
      <c r="D522" s="21">
        <v>0</v>
      </c>
      <c r="E522" s="21">
        <v>18894.310000000001</v>
      </c>
      <c r="F522" s="21">
        <f t="shared" ref="F522:F554" si="8">IF(D522=0,0,E522/D522*100)</f>
        <v>0</v>
      </c>
    </row>
    <row r="523" spans="1:6">
      <c r="A523" s="20" t="s">
        <v>380</v>
      </c>
      <c r="B523" s="20" t="s">
        <v>172</v>
      </c>
      <c r="C523" s="21">
        <v>0</v>
      </c>
      <c r="D523" s="21">
        <v>0</v>
      </c>
      <c r="E523" s="21">
        <v>434676.24</v>
      </c>
      <c r="F523" s="21">
        <f t="shared" si="8"/>
        <v>0</v>
      </c>
    </row>
    <row r="524" spans="1:6">
      <c r="A524" s="20" t="s">
        <v>381</v>
      </c>
      <c r="B524" s="20" t="s">
        <v>174</v>
      </c>
      <c r="C524" s="21">
        <v>0</v>
      </c>
      <c r="D524" s="21">
        <v>0</v>
      </c>
      <c r="E524" s="21">
        <v>551.77</v>
      </c>
      <c r="F524" s="21">
        <f t="shared" si="8"/>
        <v>0</v>
      </c>
    </row>
    <row r="525" spans="1:6">
      <c r="A525" s="20" t="s">
        <v>382</v>
      </c>
      <c r="B525" s="20" t="s">
        <v>176</v>
      </c>
      <c r="C525" s="21">
        <v>0</v>
      </c>
      <c r="D525" s="21">
        <v>0</v>
      </c>
      <c r="E525" s="21">
        <v>122104.22</v>
      </c>
      <c r="F525" s="21">
        <f t="shared" si="8"/>
        <v>0</v>
      </c>
    </row>
    <row r="526" spans="1:6">
      <c r="A526" s="20" t="s">
        <v>383</v>
      </c>
      <c r="B526" s="20" t="s">
        <v>178</v>
      </c>
      <c r="C526" s="21">
        <v>0</v>
      </c>
      <c r="D526" s="21">
        <v>0</v>
      </c>
      <c r="E526" s="21">
        <v>13522.3</v>
      </c>
      <c r="F526" s="21">
        <f t="shared" si="8"/>
        <v>0</v>
      </c>
    </row>
    <row r="527" spans="1:6">
      <c r="A527" s="20" t="s">
        <v>384</v>
      </c>
      <c r="B527" s="20" t="s">
        <v>180</v>
      </c>
      <c r="C527" s="21">
        <v>0</v>
      </c>
      <c r="D527" s="21">
        <v>0</v>
      </c>
      <c r="E527" s="21">
        <v>1909.96</v>
      </c>
      <c r="F527" s="21">
        <f t="shared" si="8"/>
        <v>0</v>
      </c>
    </row>
    <row r="528" spans="1:6">
      <c r="A528" s="20" t="s">
        <v>385</v>
      </c>
      <c r="B528" s="20" t="s">
        <v>184</v>
      </c>
      <c r="C528" s="21">
        <v>0</v>
      </c>
      <c r="D528" s="21">
        <v>0</v>
      </c>
      <c r="E528" s="21">
        <v>2031.63</v>
      </c>
      <c r="F528" s="21">
        <f t="shared" si="8"/>
        <v>0</v>
      </c>
    </row>
    <row r="529" spans="1:6">
      <c r="A529" s="20" t="s">
        <v>386</v>
      </c>
      <c r="B529" s="20" t="s">
        <v>186</v>
      </c>
      <c r="C529" s="21">
        <v>0</v>
      </c>
      <c r="D529" s="21">
        <v>0</v>
      </c>
      <c r="E529" s="21">
        <v>96797.02</v>
      </c>
      <c r="F529" s="21">
        <f t="shared" si="8"/>
        <v>0</v>
      </c>
    </row>
    <row r="530" spans="1:6">
      <c r="A530" s="20" t="s">
        <v>387</v>
      </c>
      <c r="B530" s="20" t="s">
        <v>188</v>
      </c>
      <c r="C530" s="21">
        <v>0</v>
      </c>
      <c r="D530" s="21">
        <v>0</v>
      </c>
      <c r="E530" s="21">
        <v>95352.39</v>
      </c>
      <c r="F530" s="21">
        <f t="shared" si="8"/>
        <v>0</v>
      </c>
    </row>
    <row r="531" spans="1:6">
      <c r="A531" s="20" t="s">
        <v>389</v>
      </c>
      <c r="B531" s="20" t="s">
        <v>192</v>
      </c>
      <c r="C531" s="21">
        <v>0</v>
      </c>
      <c r="D531" s="21">
        <v>0</v>
      </c>
      <c r="E531" s="21">
        <v>13948.7</v>
      </c>
      <c r="F531" s="21">
        <f t="shared" si="8"/>
        <v>0</v>
      </c>
    </row>
    <row r="532" spans="1:6">
      <c r="A532" s="20" t="s">
        <v>390</v>
      </c>
      <c r="B532" s="20" t="s">
        <v>194</v>
      </c>
      <c r="C532" s="21">
        <v>0</v>
      </c>
      <c r="D532" s="21">
        <v>0</v>
      </c>
      <c r="E532" s="21">
        <v>85219.21</v>
      </c>
      <c r="F532" s="21">
        <f t="shared" si="8"/>
        <v>0</v>
      </c>
    </row>
    <row r="533" spans="1:6">
      <c r="A533" s="20" t="s">
        <v>391</v>
      </c>
      <c r="B533" s="20" t="s">
        <v>196</v>
      </c>
      <c r="C533" s="21">
        <v>0</v>
      </c>
      <c r="D533" s="21">
        <v>0</v>
      </c>
      <c r="E533" s="21">
        <v>155771.82</v>
      </c>
      <c r="F533" s="21">
        <f t="shared" si="8"/>
        <v>0</v>
      </c>
    </row>
    <row r="534" spans="1:6">
      <c r="A534" s="20" t="s">
        <v>392</v>
      </c>
      <c r="B534" s="20" t="s">
        <v>198</v>
      </c>
      <c r="C534" s="21">
        <v>0</v>
      </c>
      <c r="D534" s="21">
        <v>0</v>
      </c>
      <c r="E534" s="21">
        <v>76253.850000000006</v>
      </c>
      <c r="F534" s="21">
        <f t="shared" si="8"/>
        <v>0</v>
      </c>
    </row>
    <row r="535" spans="1:6">
      <c r="A535" s="20" t="s">
        <v>393</v>
      </c>
      <c r="B535" s="20" t="s">
        <v>200</v>
      </c>
      <c r="C535" s="21">
        <v>0</v>
      </c>
      <c r="D535" s="21">
        <v>0</v>
      </c>
      <c r="E535" s="21">
        <v>13318.79</v>
      </c>
      <c r="F535" s="21">
        <f t="shared" si="8"/>
        <v>0</v>
      </c>
    </row>
    <row r="536" spans="1:6">
      <c r="A536" s="20" t="s">
        <v>394</v>
      </c>
      <c r="B536" s="20" t="s">
        <v>202</v>
      </c>
      <c r="C536" s="21">
        <v>0</v>
      </c>
      <c r="D536" s="21">
        <v>0</v>
      </c>
      <c r="E536" s="21">
        <v>26089.94</v>
      </c>
      <c r="F536" s="21">
        <f t="shared" si="8"/>
        <v>0</v>
      </c>
    </row>
    <row r="537" spans="1:6">
      <c r="A537" s="20" t="s">
        <v>396</v>
      </c>
      <c r="B537" s="20" t="s">
        <v>209</v>
      </c>
      <c r="C537" s="21">
        <v>0</v>
      </c>
      <c r="D537" s="21">
        <v>0</v>
      </c>
      <c r="E537" s="21">
        <v>38.64</v>
      </c>
      <c r="F537" s="21">
        <f t="shared" si="8"/>
        <v>0</v>
      </c>
    </row>
    <row r="538" spans="1:6">
      <c r="A538" s="20" t="s">
        <v>397</v>
      </c>
      <c r="B538" s="20" t="s">
        <v>211</v>
      </c>
      <c r="C538" s="21">
        <v>0</v>
      </c>
      <c r="D538" s="21">
        <v>0</v>
      </c>
      <c r="E538" s="21">
        <v>12244.93</v>
      </c>
      <c r="F538" s="21">
        <f t="shared" si="8"/>
        <v>0</v>
      </c>
    </row>
    <row r="539" spans="1:6">
      <c r="A539" s="20" t="s">
        <v>398</v>
      </c>
      <c r="B539" s="20" t="s">
        <v>213</v>
      </c>
      <c r="C539" s="21">
        <v>0</v>
      </c>
      <c r="D539" s="21">
        <v>0</v>
      </c>
      <c r="E539" s="21">
        <v>1549.72</v>
      </c>
      <c r="F539" s="21">
        <f t="shared" si="8"/>
        <v>0</v>
      </c>
    </row>
    <row r="540" spans="1:6">
      <c r="A540" s="20" t="s">
        <v>399</v>
      </c>
      <c r="B540" s="20" t="s">
        <v>215</v>
      </c>
      <c r="C540" s="21">
        <v>0</v>
      </c>
      <c r="D540" s="21">
        <v>0</v>
      </c>
      <c r="E540" s="21">
        <v>4561.04</v>
      </c>
      <c r="F540" s="21">
        <f t="shared" si="8"/>
        <v>0</v>
      </c>
    </row>
    <row r="541" spans="1:6">
      <c r="A541" s="20" t="s">
        <v>401</v>
      </c>
      <c r="B541" s="20" t="s">
        <v>205</v>
      </c>
      <c r="C541" s="21">
        <v>0</v>
      </c>
      <c r="D541" s="21">
        <v>0</v>
      </c>
      <c r="E541" s="21">
        <v>80</v>
      </c>
      <c r="F541" s="21">
        <f t="shared" si="8"/>
        <v>0</v>
      </c>
    </row>
    <row r="542" spans="1:6">
      <c r="A542" s="28" t="s">
        <v>402</v>
      </c>
      <c r="B542" s="28" t="s">
        <v>220</v>
      </c>
      <c r="C542" s="29">
        <v>0</v>
      </c>
      <c r="D542" s="29">
        <v>0</v>
      </c>
      <c r="E542" s="29">
        <v>816.1</v>
      </c>
      <c r="F542" s="29">
        <f t="shared" si="8"/>
        <v>0</v>
      </c>
    </row>
    <row r="543" spans="1:6">
      <c r="A543" s="20" t="s">
        <v>403</v>
      </c>
      <c r="B543" s="20" t="s">
        <v>224</v>
      </c>
      <c r="C543" s="21">
        <v>0</v>
      </c>
      <c r="D543" s="21">
        <v>0</v>
      </c>
      <c r="E543" s="21">
        <v>110.19</v>
      </c>
      <c r="F543" s="21">
        <f t="shared" si="8"/>
        <v>0</v>
      </c>
    </row>
    <row r="544" spans="1:6">
      <c r="A544" s="20" t="s">
        <v>404</v>
      </c>
      <c r="B544" s="20" t="s">
        <v>226</v>
      </c>
      <c r="C544" s="21">
        <v>0</v>
      </c>
      <c r="D544" s="21">
        <v>0</v>
      </c>
      <c r="E544" s="21">
        <v>702.59</v>
      </c>
      <c r="F544" s="21">
        <f t="shared" si="8"/>
        <v>0</v>
      </c>
    </row>
    <row r="545" spans="1:6">
      <c r="A545" s="20" t="s">
        <v>405</v>
      </c>
      <c r="B545" s="20" t="s">
        <v>228</v>
      </c>
      <c r="C545" s="21">
        <v>0</v>
      </c>
      <c r="D545" s="21">
        <v>0</v>
      </c>
      <c r="E545" s="21">
        <v>3.32</v>
      </c>
      <c r="F545" s="21">
        <f t="shared" si="8"/>
        <v>0</v>
      </c>
    </row>
    <row r="546" spans="1:6">
      <c r="A546" s="28" t="s">
        <v>422</v>
      </c>
      <c r="B546" s="28" t="s">
        <v>239</v>
      </c>
      <c r="C546" s="29">
        <v>0</v>
      </c>
      <c r="D546" s="29">
        <v>0</v>
      </c>
      <c r="E546" s="29">
        <v>19262.86</v>
      </c>
      <c r="F546" s="29">
        <f t="shared" si="8"/>
        <v>0</v>
      </c>
    </row>
    <row r="547" spans="1:6">
      <c r="A547" s="20" t="s">
        <v>423</v>
      </c>
      <c r="B547" s="20" t="s">
        <v>243</v>
      </c>
      <c r="C547" s="21">
        <v>0</v>
      </c>
      <c r="D547" s="21">
        <v>0</v>
      </c>
      <c r="E547" s="21">
        <v>19262.86</v>
      </c>
      <c r="F547" s="21">
        <f t="shared" si="8"/>
        <v>0</v>
      </c>
    </row>
    <row r="548" spans="1:6">
      <c r="A548" s="28" t="s">
        <v>406</v>
      </c>
      <c r="B548" s="28" t="s">
        <v>252</v>
      </c>
      <c r="C548" s="29">
        <v>0</v>
      </c>
      <c r="D548" s="29">
        <v>0</v>
      </c>
      <c r="E548" s="29">
        <v>1177179.21</v>
      </c>
      <c r="F548" s="29">
        <f t="shared" si="8"/>
        <v>0</v>
      </c>
    </row>
    <row r="549" spans="1:6">
      <c r="A549" s="20" t="s">
        <v>408</v>
      </c>
      <c r="B549" s="20" t="s">
        <v>113</v>
      </c>
      <c r="C549" s="21">
        <v>0</v>
      </c>
      <c r="D549" s="21">
        <v>0</v>
      </c>
      <c r="E549" s="21">
        <v>50526.02</v>
      </c>
      <c r="F549" s="21">
        <f t="shared" si="8"/>
        <v>0</v>
      </c>
    </row>
    <row r="550" spans="1:6">
      <c r="A550" s="20" t="s">
        <v>409</v>
      </c>
      <c r="B550" s="20" t="s">
        <v>263</v>
      </c>
      <c r="C550" s="21">
        <v>0</v>
      </c>
      <c r="D550" s="21">
        <v>0</v>
      </c>
      <c r="E550" s="21">
        <v>3709.73</v>
      </c>
      <c r="F550" s="21">
        <f t="shared" si="8"/>
        <v>0</v>
      </c>
    </row>
    <row r="551" spans="1:6">
      <c r="A551" s="20" t="s">
        <v>410</v>
      </c>
      <c r="B551" s="20" t="s">
        <v>265</v>
      </c>
      <c r="C551" s="21">
        <v>0</v>
      </c>
      <c r="D551" s="21">
        <v>0</v>
      </c>
      <c r="E551" s="21">
        <v>32242.799999999999</v>
      </c>
      <c r="F551" s="21">
        <f t="shared" si="8"/>
        <v>0</v>
      </c>
    </row>
    <row r="552" spans="1:6">
      <c r="A552" s="20" t="s">
        <v>411</v>
      </c>
      <c r="B552" s="20" t="s">
        <v>115</v>
      </c>
      <c r="C552" s="21">
        <v>0</v>
      </c>
      <c r="D552" s="21">
        <v>0</v>
      </c>
      <c r="E552" s="21">
        <v>980389.88</v>
      </c>
      <c r="F552" s="21">
        <f t="shared" si="8"/>
        <v>0</v>
      </c>
    </row>
    <row r="553" spans="1:6">
      <c r="A553" s="20" t="s">
        <v>412</v>
      </c>
      <c r="B553" s="20" t="s">
        <v>117</v>
      </c>
      <c r="C553" s="21">
        <v>0</v>
      </c>
      <c r="D553" s="21">
        <v>0</v>
      </c>
      <c r="E553" s="21">
        <v>67323.28</v>
      </c>
      <c r="F553" s="21">
        <f t="shared" si="8"/>
        <v>0</v>
      </c>
    </row>
    <row r="554" spans="1:6">
      <c r="A554" s="20" t="s">
        <v>414</v>
      </c>
      <c r="B554" s="20" t="s">
        <v>281</v>
      </c>
      <c r="C554" s="21">
        <v>0</v>
      </c>
      <c r="D554" s="21">
        <v>0</v>
      </c>
      <c r="E554" s="21">
        <v>42987.5</v>
      </c>
      <c r="F554" s="21">
        <f t="shared" si="8"/>
        <v>0</v>
      </c>
    </row>
  </sheetData>
  <mergeCells count="5">
    <mergeCell ref="A7:B7"/>
    <mergeCell ref="A1:F1"/>
    <mergeCell ref="A5:F5"/>
    <mergeCell ref="A3:F3"/>
    <mergeCell ref="A8:B8"/>
  </mergeCells>
  <pageMargins left="0.74803149606299213" right="0.74803149606299213" top="0.98425196850393704" bottom="0.98425196850393704" header="0.51181102362204722" footer="0.51181102362204722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38</vt:i4>
      </vt:variant>
    </vt:vector>
  </HeadingPairs>
  <TitlesOfParts>
    <vt:vector size="46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08008</vt:lpstr>
      <vt:lpstr>a1_prihodi_izvorni_plan</vt:lpstr>
      <vt:lpstr>a1_prihodi_oznaka</vt:lpstr>
      <vt:lpstr>a1_prihodi_real_preth</vt:lpstr>
      <vt:lpstr>a1_prihodi_realizacija</vt:lpstr>
      <vt:lpstr>a1_prihodi_tekuci_plan</vt:lpstr>
      <vt:lpstr>a1_rashodi_izvorni_plan</vt:lpstr>
      <vt:lpstr>a1_rashodi_oznaka</vt:lpstr>
      <vt:lpstr>a1_rashodi_real_preth</vt:lpstr>
      <vt:lpstr>a1_rashodi_realizacija</vt:lpstr>
      <vt:lpstr>a1_rashodi_tekuci_plan</vt:lpstr>
      <vt:lpstr>a2_izvorni_plan</vt:lpstr>
      <vt:lpstr>a2_oznaka</vt:lpstr>
      <vt:lpstr>a2_real_preth</vt:lpstr>
      <vt:lpstr>a2_realizacija</vt:lpstr>
      <vt:lpstr>a2_tekuci_plan</vt:lpstr>
      <vt:lpstr>a3_izvorni_plan</vt:lpstr>
      <vt:lpstr>a3_oznaka</vt:lpstr>
      <vt:lpstr>a3_real_preth</vt:lpstr>
      <vt:lpstr>a3_realizacija</vt:lpstr>
      <vt:lpstr>a3_tekuci_plan</vt:lpstr>
      <vt:lpstr>b1_izvorni_plan</vt:lpstr>
      <vt:lpstr>b1_oznaka</vt:lpstr>
      <vt:lpstr>b1_real_preth</vt:lpstr>
      <vt:lpstr>b1_realizacija</vt:lpstr>
      <vt:lpstr>b1_tekuci_plan</vt:lpstr>
      <vt:lpstr>b2_izvorni_plan</vt:lpstr>
      <vt:lpstr>b2_oznaka</vt:lpstr>
      <vt:lpstr>b2_real_preth</vt:lpstr>
      <vt:lpstr>b2_realizacija</vt:lpstr>
      <vt:lpstr>b2_tekuci_plan</vt:lpstr>
      <vt:lpstr>'A. SAŽETAK'!Podrucje_ispisa</vt:lpstr>
      <vt:lpstr>'A.1 PRIHODI EK'!Podrucje_ispisa</vt:lpstr>
      <vt:lpstr>'A.1 RASHODI EK'!Podrucje_ispisa</vt:lpstr>
      <vt:lpstr>'A.2 PRIHODI I RASHODI IF'!Podrucje_ispisa</vt:lpstr>
      <vt:lpstr>'A.3 RASHODI FUNKC'!Podrucje_ispisa</vt:lpstr>
      <vt:lpstr>'B.1 RAČUN FINANC EK'!Podrucje_ispisa</vt:lpstr>
      <vt:lpstr>'B.2 RAČUN FINANC IF'!Podrucje_ispisa</vt:lpstr>
      <vt:lpstr>'II. POSEBNI DIO 08008'!Podrucje_ispisa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KORISNIK</cp:lastModifiedBy>
  <cp:lastPrinted>2026-07-14T12:51:58Z</cp:lastPrinted>
  <dcterms:created xsi:type="dcterms:W3CDTF">2026-06-23T09:29:51Z</dcterms:created>
  <dcterms:modified xsi:type="dcterms:W3CDTF">2026-07-14T12:54:35Z</dcterms:modified>
</cp:coreProperties>
</file>